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20" yWindow="1100" windowWidth="25580" windowHeight="15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'Sheet1'!$A$22:$AJ$184</definedName>
  </definedNames>
  <calcPr fullCalcOnLoad="1"/>
</workbook>
</file>

<file path=xl/sharedStrings.xml><?xml version="1.0" encoding="utf-8"?>
<sst xmlns="http://schemas.openxmlformats.org/spreadsheetml/2006/main" count="98" uniqueCount="69">
  <si>
    <t>Projector 1</t>
  </si>
  <si>
    <t>Projector 2</t>
  </si>
  <si>
    <t>Projector 3</t>
  </si>
  <si>
    <t>Projector 4</t>
  </si>
  <si>
    <t>Projector 5</t>
  </si>
  <si>
    <t>Projector 6</t>
  </si>
  <si>
    <t>Projector 7</t>
  </si>
  <si>
    <t>Projector 8</t>
  </si>
  <si>
    <t>Front View:</t>
  </si>
  <si>
    <t>Top View:</t>
  </si>
  <si>
    <t>to</t>
  </si>
  <si>
    <t>Venue:</t>
  </si>
  <si>
    <t>Event:</t>
  </si>
  <si>
    <t>Dates:</t>
  </si>
  <si>
    <t>Number of Projectors:</t>
  </si>
  <si>
    <t>Screen Size:</t>
  </si>
  <si>
    <t>Projector Chip:</t>
  </si>
  <si>
    <t>px wide</t>
  </si>
  <si>
    <t>px high</t>
  </si>
  <si>
    <t>Enter Show Data in Yellow Squares:</t>
  </si>
  <si>
    <t>Step 1</t>
  </si>
  <si>
    <t>Step 2</t>
  </si>
  <si>
    <t>Check out the Quick Results, scroll down to see detailed calculations, or print out for your show book and Techs!</t>
  </si>
  <si>
    <t>Quick Results</t>
  </si>
  <si>
    <t>Image Dimensions:</t>
  </si>
  <si>
    <t>x</t>
  </si>
  <si>
    <t>px</t>
  </si>
  <si>
    <t>feet</t>
  </si>
  <si>
    <t>Blend Size:</t>
  </si>
  <si>
    <t>Image Width:</t>
  </si>
  <si>
    <t>Throw:</t>
  </si>
  <si>
    <t>Aspect Ratio:</t>
  </si>
  <si>
    <t>Skirt Height:</t>
  </si>
  <si>
    <t>Side View:</t>
  </si>
  <si>
    <t>Lens:</t>
  </si>
  <si>
    <t>Quick Reference:</t>
  </si>
  <si>
    <t>QTY</t>
  </si>
  <si>
    <t>Resolution</t>
  </si>
  <si>
    <t>Name</t>
  </si>
  <si>
    <t xml:space="preserve">Projectors: </t>
  </si>
  <si>
    <t xml:space="preserve">Blend: </t>
  </si>
  <si>
    <t>Resolution:</t>
  </si>
  <si>
    <t>Total Pixels:</t>
  </si>
  <si>
    <t>X20s Needed:</t>
  </si>
  <si>
    <t>300 Series Needed:</t>
  </si>
  <si>
    <t>PLEASE NOTE:  The calculation of how many Spyders are required ONLY takes into account total pixels needed, NOT the amount of inputs, outputs or layers required.  Please consult a Spyder specialist to determine the requirements of your show.</t>
  </si>
  <si>
    <t>You may enter up to six additional pixel spaces below to affect the VI calculations.</t>
  </si>
  <si>
    <t>Op Mon</t>
  </si>
  <si>
    <t>Blend in 300:</t>
  </si>
  <si>
    <t>Visualizations Not to Scale</t>
  </si>
  <si>
    <t>Wide Screen Pixel Space:</t>
  </si>
  <si>
    <t>Total VI:</t>
  </si>
  <si>
    <t>Additional Pixel Spaces:</t>
  </si>
  <si>
    <t>Full Resolution:</t>
  </si>
  <si>
    <t>1080 Outputs:</t>
  </si>
  <si>
    <t>720 Outputs:</t>
  </si>
  <si>
    <t>Resolution Loss:</t>
  </si>
  <si>
    <t>Anamorphic Triple Head at 1080:</t>
  </si>
  <si>
    <t>Triple Head at 1080:</t>
  </si>
  <si>
    <t>Triple Head at 720:</t>
  </si>
  <si>
    <t>Anamorphic 1920 x 1080:</t>
  </si>
  <si>
    <t>Anamorphic 1280 x 720:</t>
  </si>
  <si>
    <t>Anamorphic Triple Head at 720:</t>
  </si>
  <si>
    <t>1920 x 1080:</t>
  </si>
  <si>
    <t>1280 x 720:</t>
  </si>
  <si>
    <t>DSM</t>
  </si>
  <si>
    <t>Your Show Here</t>
  </si>
  <si>
    <t>Location</t>
  </si>
  <si>
    <t>Dates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</si>
</sst>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7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b/>
      <u val="single"/>
      <sz val="28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20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8"/>
      <name val="Calibri"/>
      <family val="2"/>
    </font>
    <font>
      <u val="single"/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"/>
      <family val="2"/>
    </font>
    <font>
      <i/>
      <sz val="72"/>
      <color indexed="8"/>
      <name val="Calibri"/>
      <family val="2"/>
    </font>
    <font>
      <i/>
      <sz val="36"/>
      <color indexed="8"/>
      <name val="Calibri"/>
      <family val="2"/>
    </font>
    <font>
      <sz val="20"/>
      <color indexed="8"/>
      <name val="Calibri"/>
      <family val="2"/>
    </font>
    <font>
      <i/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36"/>
      <color indexed="53"/>
      <name val="Century Gothic"/>
      <family val="0"/>
    </font>
    <font>
      <b/>
      <sz val="36"/>
      <color indexed="25"/>
      <name val="Calibri"/>
      <family val="0"/>
    </font>
    <font>
      <sz val="24"/>
      <color indexed="9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u val="single"/>
      <sz val="28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b/>
      <sz val="20"/>
      <color theme="1"/>
      <name val="Calibri"/>
      <family val="2"/>
    </font>
    <font>
      <i/>
      <sz val="11"/>
      <color theme="1"/>
      <name val="Calibri"/>
      <family val="2"/>
    </font>
    <font>
      <sz val="18"/>
      <color theme="1"/>
      <name val="Calibri"/>
      <family val="2"/>
    </font>
    <font>
      <u val="single"/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i/>
      <sz val="24"/>
      <color theme="1"/>
      <name val="Calibri"/>
      <family val="2"/>
    </font>
    <font>
      <i/>
      <sz val="72"/>
      <color theme="1"/>
      <name val="Calibri"/>
      <family val="2"/>
    </font>
    <font>
      <i/>
      <sz val="36"/>
      <color theme="1"/>
      <name val="Calibri"/>
      <family val="2"/>
    </font>
    <font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theme="9" tint="0.39998000860214233"/>
      </right>
      <top style="medium"/>
      <bottom>
        <color indexed="63"/>
      </bottom>
    </border>
    <border>
      <left style="medium">
        <color theme="9" tint="0.39998000860214233"/>
      </left>
      <right>
        <color indexed="63"/>
      </right>
      <top style="medium">
        <color theme="9" tint="0.3999800086021423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9" tint="0.39998000860214233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9" tint="0.39998000860214233"/>
      </top>
      <bottom style="medium">
        <color theme="1"/>
      </bottom>
    </border>
    <border>
      <left style="medium">
        <color theme="9" tint="0.39998000860214233"/>
      </left>
      <right>
        <color indexed="63"/>
      </right>
      <top style="medium">
        <color theme="9" tint="0.39998000860214233"/>
      </top>
      <bottom style="medium">
        <color theme="9" tint="0.39998000860214233"/>
      </bottom>
    </border>
    <border>
      <left>
        <color indexed="63"/>
      </left>
      <right>
        <color indexed="63"/>
      </right>
      <top style="medium">
        <color theme="9" tint="0.39998000860214233"/>
      </top>
      <bottom style="medium">
        <color theme="9" tint="0.39998000860214233"/>
      </bottom>
    </border>
    <border>
      <left>
        <color indexed="63"/>
      </left>
      <right style="medium">
        <color theme="1"/>
      </right>
      <top style="medium">
        <color theme="9" tint="0.39998000860214233"/>
      </top>
      <bottom style="medium">
        <color theme="9" tint="0.3999800086021423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9" tint="0.3999800086021423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theme="9" tint="0.3999800086021423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9" tint="0.39998000860214233"/>
      </bottom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56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5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19" borderId="10" xfId="0" applyFill="1" applyBorder="1" applyAlignment="1" applyProtection="1">
      <alignment/>
      <protection hidden="1"/>
    </xf>
    <xf numFmtId="0" fontId="0" fillId="19" borderId="11" xfId="0" applyFill="1" applyBorder="1" applyAlignment="1" applyProtection="1">
      <alignment/>
      <protection hidden="1"/>
    </xf>
    <xf numFmtId="0" fontId="56" fillId="19" borderId="10" xfId="0" applyFont="1" applyFill="1" applyBorder="1" applyAlignment="1" applyProtection="1" quotePrefix="1">
      <alignment horizontal="left"/>
      <protection hidden="1"/>
    </xf>
    <xf numFmtId="0" fontId="56" fillId="19" borderId="11" xfId="0" applyFont="1" applyFill="1" applyBorder="1" applyAlignment="1" applyProtection="1" quotePrefix="1">
      <alignment horizontal="left"/>
      <protection hidden="1"/>
    </xf>
    <xf numFmtId="0" fontId="56" fillId="19" borderId="12" xfId="0" applyFont="1" applyFill="1" applyBorder="1" applyAlignment="1" applyProtection="1">
      <alignment horizontal="left"/>
      <protection hidden="1"/>
    </xf>
    <xf numFmtId="0" fontId="56" fillId="19" borderId="13" xfId="0" applyFont="1" applyFill="1" applyBorder="1" applyAlignment="1" applyProtection="1">
      <alignment horizontal="left"/>
      <protection hidden="1"/>
    </xf>
    <xf numFmtId="0" fontId="0" fillId="19" borderId="13" xfId="0" applyFill="1" applyBorder="1" applyAlignment="1" applyProtection="1">
      <alignment horizontal="left"/>
      <protection hidden="1"/>
    </xf>
    <xf numFmtId="0" fontId="56" fillId="19" borderId="14" xfId="0" applyFont="1" applyFill="1" applyBorder="1" applyAlignment="1" applyProtection="1">
      <alignment horizontal="left"/>
      <protection hidden="1"/>
    </xf>
    <xf numFmtId="0" fontId="56" fillId="19" borderId="10" xfId="0" applyFont="1" applyFill="1" applyBorder="1" applyAlignment="1" applyProtection="1">
      <alignment horizontal="left"/>
      <protection hidden="1"/>
    </xf>
    <xf numFmtId="0" fontId="56" fillId="19" borderId="11" xfId="0" applyFont="1" applyFill="1" applyBorder="1" applyAlignment="1" applyProtection="1">
      <alignment horizontal="left"/>
      <protection hidden="1"/>
    </xf>
    <xf numFmtId="0" fontId="0" fillId="19" borderId="12" xfId="0" applyFill="1" applyBorder="1" applyAlignment="1" applyProtection="1">
      <alignment horizontal="left"/>
      <protection hidden="1"/>
    </xf>
    <xf numFmtId="0" fontId="0" fillId="19" borderId="14" xfId="0" applyFill="1" applyBorder="1" applyAlignment="1" applyProtection="1">
      <alignment/>
      <protection hidden="1"/>
    </xf>
    <xf numFmtId="0" fontId="56" fillId="19" borderId="15" xfId="0" applyFont="1" applyFill="1" applyBorder="1" applyAlignment="1" applyProtection="1">
      <alignment/>
      <protection hidden="1"/>
    </xf>
    <xf numFmtId="0" fontId="0" fillId="19" borderId="16" xfId="0" applyFill="1" applyBorder="1" applyAlignment="1" applyProtection="1">
      <alignment/>
      <protection hidden="1"/>
    </xf>
    <xf numFmtId="0" fontId="56" fillId="33" borderId="0" xfId="0" applyFont="1" applyFill="1" applyBorder="1" applyAlignment="1" applyProtection="1">
      <alignment/>
      <protection hidden="1"/>
    </xf>
    <xf numFmtId="0" fontId="56" fillId="33" borderId="0" xfId="0" applyFont="1" applyFill="1" applyBorder="1" applyAlignment="1" applyProtection="1">
      <alignment horizontal="right"/>
      <protection hidden="1"/>
    </xf>
    <xf numFmtId="0" fontId="0" fillId="33" borderId="0" xfId="0" applyFont="1" applyFill="1" applyBorder="1" applyAlignment="1" applyProtection="1">
      <alignment horizontal="right"/>
      <protection hidden="1"/>
    </xf>
    <xf numFmtId="0" fontId="57" fillId="19" borderId="17" xfId="0" applyFont="1" applyFill="1" applyBorder="1" applyAlignment="1" applyProtection="1">
      <alignment horizontal="left"/>
      <protection hidden="1"/>
    </xf>
    <xf numFmtId="0" fontId="57" fillId="19" borderId="10" xfId="0" applyFont="1" applyFill="1" applyBorder="1" applyAlignment="1" applyProtection="1">
      <alignment horizontal="left"/>
      <protection hidden="1"/>
    </xf>
    <xf numFmtId="0" fontId="0" fillId="19" borderId="10" xfId="0" applyFill="1" applyBorder="1" applyAlignment="1" applyProtection="1">
      <alignment horizontal="right"/>
      <protection hidden="1"/>
    </xf>
    <xf numFmtId="0" fontId="0" fillId="7" borderId="10" xfId="0" applyFill="1" applyBorder="1" applyAlignment="1" applyProtection="1">
      <alignment horizontal="right"/>
      <protection hidden="1"/>
    </xf>
    <xf numFmtId="0" fontId="56" fillId="7" borderId="10" xfId="0" applyFont="1" applyFill="1" applyBorder="1" applyAlignment="1" applyProtection="1">
      <alignment horizontal="right"/>
      <protection hidden="1"/>
    </xf>
    <xf numFmtId="0" fontId="56" fillId="7" borderId="10" xfId="0" applyFont="1" applyFill="1" applyBorder="1" applyAlignment="1" applyProtection="1">
      <alignment/>
      <protection hidden="1"/>
    </xf>
    <xf numFmtId="0" fontId="56" fillId="7" borderId="10" xfId="0" applyFont="1" applyFill="1" applyBorder="1" applyAlignment="1" applyProtection="1">
      <alignment horizontal="left"/>
      <protection hidden="1"/>
    </xf>
    <xf numFmtId="0" fontId="0" fillId="7" borderId="10" xfId="0" applyFill="1" applyBorder="1" applyAlignment="1" applyProtection="1">
      <alignment/>
      <protection hidden="1"/>
    </xf>
    <xf numFmtId="0" fontId="0" fillId="7" borderId="11" xfId="0" applyFill="1" applyBorder="1" applyAlignment="1" applyProtection="1">
      <alignment/>
      <protection hidden="1"/>
    </xf>
    <xf numFmtId="0" fontId="56" fillId="19" borderId="18" xfId="0" applyFont="1" applyFill="1" applyBorder="1" applyAlignment="1" applyProtection="1">
      <alignment horizontal="left"/>
      <protection hidden="1"/>
    </xf>
    <xf numFmtId="0" fontId="56" fillId="19" borderId="15" xfId="0" applyFont="1" applyFill="1" applyBorder="1" applyAlignment="1" applyProtection="1">
      <alignment horizontal="left"/>
      <protection hidden="1"/>
    </xf>
    <xf numFmtId="0" fontId="56" fillId="7" borderId="15" xfId="0" applyFont="1" applyFill="1" applyBorder="1" applyAlignment="1" applyProtection="1">
      <alignment horizontal="center"/>
      <protection hidden="1"/>
    </xf>
    <xf numFmtId="0" fontId="0" fillId="7" borderId="15" xfId="0" applyFill="1" applyBorder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56" fillId="7" borderId="15" xfId="0" applyFont="1" applyFill="1" applyBorder="1" applyAlignment="1" applyProtection="1">
      <alignment horizontal="left"/>
      <protection hidden="1"/>
    </xf>
    <xf numFmtId="0" fontId="56" fillId="19" borderId="19" xfId="0" applyFont="1" applyFill="1" applyBorder="1" applyAlignment="1" applyProtection="1">
      <alignment horizontal="left"/>
      <protection hidden="1"/>
    </xf>
    <xf numFmtId="0" fontId="56" fillId="19" borderId="0" xfId="0" applyFont="1" applyFill="1" applyBorder="1" applyAlignment="1" applyProtection="1">
      <alignment horizontal="left"/>
      <protection hidden="1"/>
    </xf>
    <xf numFmtId="0" fontId="56" fillId="7" borderId="0" xfId="0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0" xfId="0" applyFill="1" applyBorder="1" applyAlignment="1" applyProtection="1">
      <alignment/>
      <protection hidden="1"/>
    </xf>
    <xf numFmtId="0" fontId="56" fillId="7" borderId="15" xfId="0" applyFont="1" applyFill="1" applyBorder="1" applyAlignment="1" applyProtection="1">
      <alignment horizontal="right"/>
      <protection hidden="1"/>
    </xf>
    <xf numFmtId="0" fontId="56" fillId="7" borderId="13" xfId="0" applyFont="1" applyFill="1" applyBorder="1" applyAlignment="1" applyProtection="1">
      <alignment/>
      <protection hidden="1"/>
    </xf>
    <xf numFmtId="0" fontId="56" fillId="7" borderId="13" xfId="0" applyFont="1" applyFill="1" applyBorder="1" applyAlignment="1" applyProtection="1">
      <alignment horizontal="left"/>
      <protection hidden="1"/>
    </xf>
    <xf numFmtId="0" fontId="0" fillId="7" borderId="13" xfId="0" applyFill="1" applyBorder="1" applyAlignment="1" applyProtection="1">
      <alignment/>
      <protection hidden="1"/>
    </xf>
    <xf numFmtId="0" fontId="0" fillId="7" borderId="14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58" fillId="33" borderId="0" xfId="0" applyFont="1" applyFill="1" applyAlignment="1" applyProtection="1">
      <alignment horizontal="left"/>
      <protection hidden="1"/>
    </xf>
    <xf numFmtId="0" fontId="59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59" fillId="33" borderId="0" xfId="0" applyFont="1" applyFill="1" applyAlignment="1" applyProtection="1">
      <alignment horizontal="center"/>
      <protection hidden="1"/>
    </xf>
    <xf numFmtId="2" fontId="0" fillId="33" borderId="0" xfId="0" applyNumberFormat="1" applyFill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59" fillId="33" borderId="0" xfId="0" applyFont="1" applyFill="1" applyAlignment="1" applyProtection="1">
      <alignment horizontal="center" vertical="center"/>
      <protection hidden="1"/>
    </xf>
    <xf numFmtId="2" fontId="0" fillId="33" borderId="0" xfId="0" applyNumberFormat="1" applyFill="1" applyAlignment="1" applyProtection="1">
      <alignment vertical="top"/>
      <protection hidden="1"/>
    </xf>
    <xf numFmtId="0" fontId="0" fillId="33" borderId="0" xfId="0" applyFill="1" applyAlignment="1" applyProtection="1">
      <alignment vertical="top"/>
      <protection hidden="1"/>
    </xf>
    <xf numFmtId="0" fontId="0" fillId="33" borderId="0" xfId="0" applyFill="1" applyAlignment="1" applyProtection="1">
      <alignment horizontal="center" vertical="top"/>
      <protection hidden="1"/>
    </xf>
    <xf numFmtId="0" fontId="0" fillId="33" borderId="0" xfId="0" applyFill="1" applyAlignment="1" applyProtection="1">
      <alignment horizontal="right" vertical="top" textRotation="90"/>
      <protection hidden="1"/>
    </xf>
    <xf numFmtId="0" fontId="59" fillId="33" borderId="0" xfId="0" applyFont="1" applyFill="1" applyAlignment="1" applyProtection="1">
      <alignment horizontal="right" vertical="top" textRotation="90"/>
      <protection hidden="1"/>
    </xf>
    <xf numFmtId="164" fontId="60" fillId="33" borderId="0" xfId="0" applyNumberFormat="1" applyFont="1" applyFill="1" applyBorder="1" applyAlignment="1" applyProtection="1">
      <alignment horizontal="right" vertical="top" textRotation="90"/>
      <protection hidden="1"/>
    </xf>
    <xf numFmtId="164" fontId="60" fillId="33" borderId="0" xfId="0" applyNumberFormat="1" applyFont="1" applyFill="1" applyAlignment="1" applyProtection="1">
      <alignment horizontal="right" vertical="top" textRotation="90"/>
      <protection hidden="1"/>
    </xf>
    <xf numFmtId="0" fontId="61" fillId="33" borderId="0" xfId="0" applyFont="1" applyFill="1" applyAlignment="1" applyProtection="1">
      <alignment horizontal="left"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0" fontId="62" fillId="33" borderId="0" xfId="0" applyFont="1" applyFill="1" applyAlignment="1" applyProtection="1">
      <alignment horizontal="right" vertical="top"/>
      <protection hidden="1"/>
    </xf>
    <xf numFmtId="0" fontId="62" fillId="33" borderId="0" xfId="0" applyFont="1" applyFill="1" applyAlignment="1" applyProtection="1">
      <alignment vertical="top"/>
      <protection hidden="1"/>
    </xf>
    <xf numFmtId="0" fontId="63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24" xfId="0" applyFill="1" applyBorder="1" applyAlignment="1" applyProtection="1">
      <alignment/>
      <protection hidden="1"/>
    </xf>
    <xf numFmtId="0" fontId="0" fillId="33" borderId="24" xfId="0" applyFill="1" applyBorder="1" applyAlignment="1" applyProtection="1">
      <alignment/>
      <protection hidden="1"/>
    </xf>
    <xf numFmtId="0" fontId="0" fillId="33" borderId="25" xfId="0" applyFill="1" applyBorder="1" applyAlignment="1" applyProtection="1">
      <alignment/>
      <protection hidden="1"/>
    </xf>
    <xf numFmtId="0" fontId="0" fillId="33" borderId="26" xfId="0" applyFill="1" applyBorder="1" applyAlignment="1" applyProtection="1">
      <alignment/>
      <protection hidden="1"/>
    </xf>
    <xf numFmtId="0" fontId="0" fillId="33" borderId="27" xfId="0" applyFill="1" applyBorder="1" applyAlignment="1" applyProtection="1">
      <alignment/>
      <protection hidden="1"/>
    </xf>
    <xf numFmtId="0" fontId="0" fillId="33" borderId="28" xfId="0" applyFill="1" applyBorder="1" applyAlignment="1" applyProtection="1">
      <alignment/>
      <protection hidden="1"/>
    </xf>
    <xf numFmtId="0" fontId="61" fillId="33" borderId="0" xfId="0" applyFont="1" applyFill="1" applyAlignment="1" applyProtection="1">
      <alignment/>
      <protection hidden="1"/>
    </xf>
    <xf numFmtId="0" fontId="63" fillId="33" borderId="0" xfId="0" applyFont="1" applyFill="1" applyAlignment="1" applyProtection="1">
      <alignment horizontal="left"/>
      <protection hidden="1"/>
    </xf>
    <xf numFmtId="0" fontId="63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wrapText="1"/>
      <protection hidden="1"/>
    </xf>
    <xf numFmtId="0" fontId="64" fillId="33" borderId="0" xfId="0" applyFont="1" applyFill="1" applyAlignment="1" applyProtection="1">
      <alignment horizontal="center"/>
      <protection hidden="1"/>
    </xf>
    <xf numFmtId="0" fontId="64" fillId="33" borderId="0" xfId="0" applyFont="1" applyFill="1" applyAlignment="1" applyProtection="1">
      <alignment horizontal="left"/>
      <protection hidden="1"/>
    </xf>
    <xf numFmtId="0" fontId="0" fillId="33" borderId="0" xfId="0" applyFont="1" applyFill="1" applyAlignment="1" applyProtection="1">
      <alignment vertical="top" wrapText="1"/>
      <protection hidden="1"/>
    </xf>
    <xf numFmtId="0" fontId="65" fillId="33" borderId="0" xfId="0" applyFont="1" applyFill="1" applyAlignment="1" applyProtection="1">
      <alignment horizontal="left"/>
      <protection hidden="1"/>
    </xf>
    <xf numFmtId="0" fontId="63" fillId="33" borderId="0" xfId="0" applyFont="1" applyFill="1" applyAlignment="1" applyProtection="1">
      <alignment vertical="center" textRotation="90"/>
      <protection hidden="1"/>
    </xf>
    <xf numFmtId="0" fontId="65" fillId="33" borderId="0" xfId="0" applyFont="1" applyFill="1" applyAlignment="1" applyProtection="1">
      <alignment/>
      <protection hidden="1"/>
    </xf>
    <xf numFmtId="0" fontId="63" fillId="33" borderId="0" xfId="0" applyFont="1" applyFill="1" applyBorder="1" applyAlignment="1" applyProtection="1">
      <alignment/>
      <protection hidden="1"/>
    </xf>
    <xf numFmtId="0" fontId="63" fillId="33" borderId="24" xfId="0" applyFont="1" applyFill="1" applyBorder="1" applyAlignment="1" applyProtection="1">
      <alignment/>
      <protection hidden="1"/>
    </xf>
    <xf numFmtId="0" fontId="0" fillId="33" borderId="29" xfId="0" applyFill="1" applyBorder="1" applyAlignment="1" applyProtection="1">
      <alignment/>
      <protection hidden="1"/>
    </xf>
    <xf numFmtId="0" fontId="63" fillId="33" borderId="0" xfId="0" applyFont="1" applyFill="1" applyBorder="1" applyAlignment="1" applyProtection="1">
      <alignment horizontal="left"/>
      <protection hidden="1"/>
    </xf>
    <xf numFmtId="0" fontId="63" fillId="33" borderId="0" xfId="0" applyFont="1" applyFill="1" applyBorder="1" applyAlignment="1" applyProtection="1">
      <alignment horizontal="center"/>
      <protection hidden="1"/>
    </xf>
    <xf numFmtId="0" fontId="63" fillId="33" borderId="0" xfId="0" applyFont="1" applyFill="1" applyBorder="1" applyAlignment="1" applyProtection="1">
      <alignment horizontal="center" vertical="center" textRotation="90"/>
      <protection hidden="1"/>
    </xf>
    <xf numFmtId="0" fontId="63" fillId="33" borderId="0" xfId="0" applyFont="1" applyFill="1" applyAlignment="1" applyProtection="1">
      <alignment horizontal="center"/>
      <protection hidden="1"/>
    </xf>
    <xf numFmtId="0" fontId="63" fillId="33" borderId="0" xfId="0" applyFont="1" applyFill="1" applyAlignment="1" applyProtection="1">
      <alignment horizontal="center"/>
      <protection locked="0"/>
    </xf>
    <xf numFmtId="0" fontId="63" fillId="33" borderId="0" xfId="0" applyFont="1" applyFill="1" applyAlignment="1" applyProtection="1">
      <alignment horizontal="left"/>
      <protection locked="0"/>
    </xf>
    <xf numFmtId="0" fontId="62" fillId="33" borderId="0" xfId="0" applyFont="1" applyFill="1" applyAlignment="1" applyProtection="1">
      <alignment horizontal="right" vertical="top"/>
      <protection hidden="1"/>
    </xf>
    <xf numFmtId="0" fontId="59" fillId="33" borderId="0" xfId="0" applyFont="1" applyFill="1" applyAlignment="1" applyProtection="1">
      <alignment horizontal="center"/>
      <protection hidden="1"/>
    </xf>
    <xf numFmtId="0" fontId="66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left"/>
      <protection hidden="1"/>
    </xf>
    <xf numFmtId="0" fontId="0" fillId="33" borderId="0" xfId="0" applyFont="1" applyFill="1" applyAlignment="1" applyProtection="1">
      <alignment horizontal="left" vertical="center" wrapText="1"/>
      <protection hidden="1"/>
    </xf>
    <xf numFmtId="0" fontId="64" fillId="33" borderId="0" xfId="0" applyFont="1" applyFill="1" applyAlignment="1" applyProtection="1">
      <alignment horizontal="center"/>
      <protection hidden="1"/>
    </xf>
    <xf numFmtId="0" fontId="61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6" fillId="7" borderId="15" xfId="0" applyFont="1" applyFill="1" applyBorder="1" applyAlignment="1" applyProtection="1">
      <alignment horizontal="right"/>
      <protection hidden="1"/>
    </xf>
    <xf numFmtId="0" fontId="56" fillId="7" borderId="15" xfId="0" applyFont="1" applyFill="1" applyBorder="1" applyAlignment="1" applyProtection="1">
      <alignment horizontal="left"/>
      <protection hidden="1"/>
    </xf>
    <xf numFmtId="0" fontId="57" fillId="33" borderId="0" xfId="0" applyFont="1" applyFill="1" applyAlignment="1" applyProtection="1">
      <alignment horizontal="left"/>
      <protection hidden="1"/>
    </xf>
    <xf numFmtId="0" fontId="56" fillId="19" borderId="30" xfId="0" applyFont="1" applyFill="1" applyBorder="1" applyAlignment="1" applyProtection="1">
      <alignment horizontal="left" vertical="top"/>
      <protection hidden="1"/>
    </xf>
    <xf numFmtId="0" fontId="56" fillId="19" borderId="31" xfId="0" applyFont="1" applyFill="1" applyBorder="1" applyAlignment="1" applyProtection="1">
      <alignment horizontal="left" vertical="top"/>
      <protection hidden="1"/>
    </xf>
    <xf numFmtId="0" fontId="56" fillId="19" borderId="32" xfId="0" applyFont="1" applyFill="1" applyBorder="1" applyAlignment="1" applyProtection="1">
      <alignment horizontal="left" vertical="top"/>
      <protection hidden="1"/>
    </xf>
    <xf numFmtId="0" fontId="56" fillId="34" borderId="33" xfId="0" applyFont="1" applyFill="1" applyBorder="1" applyAlignment="1" applyProtection="1">
      <alignment horizontal="left"/>
      <protection locked="0"/>
    </xf>
    <xf numFmtId="0" fontId="56" fillId="34" borderId="34" xfId="0" applyFont="1" applyFill="1" applyBorder="1" applyAlignment="1" applyProtection="1">
      <alignment horizontal="left"/>
      <protection locked="0"/>
    </xf>
    <xf numFmtId="0" fontId="56" fillId="34" borderId="35" xfId="0" applyFont="1" applyFill="1" applyBorder="1" applyAlignment="1" applyProtection="1">
      <alignment horizontal="left"/>
      <protection locked="0"/>
    </xf>
    <xf numFmtId="0" fontId="67" fillId="33" borderId="0" xfId="0" applyFont="1" applyFill="1" applyAlignment="1" applyProtection="1">
      <alignment horizontal="left"/>
      <protection hidden="1"/>
    </xf>
    <xf numFmtId="0" fontId="58" fillId="33" borderId="0" xfId="0" applyFont="1" applyFill="1" applyAlignment="1" applyProtection="1">
      <alignment horizontal="left"/>
      <protection hidden="1"/>
    </xf>
    <xf numFmtId="0" fontId="56" fillId="34" borderId="36" xfId="0" applyFont="1" applyFill="1" applyBorder="1" applyAlignment="1" applyProtection="1">
      <alignment horizontal="left"/>
      <protection locked="0"/>
    </xf>
    <xf numFmtId="0" fontId="56" fillId="34" borderId="37" xfId="0" applyFont="1" applyFill="1" applyBorder="1" applyAlignment="1" applyProtection="1">
      <alignment horizontal="left"/>
      <protection locked="0"/>
    </xf>
    <xf numFmtId="0" fontId="56" fillId="34" borderId="38" xfId="0" applyFont="1" applyFill="1" applyBorder="1" applyAlignment="1" applyProtection="1">
      <alignment horizontal="left"/>
      <protection locked="0"/>
    </xf>
    <xf numFmtId="0" fontId="56" fillId="19" borderId="39" xfId="0" applyFont="1" applyFill="1" applyBorder="1" applyAlignment="1" applyProtection="1">
      <alignment horizontal="left" vertical="top"/>
      <protection hidden="1"/>
    </xf>
    <xf numFmtId="0" fontId="56" fillId="19" borderId="0" xfId="0" applyFont="1" applyFill="1" applyBorder="1" applyAlignment="1" applyProtection="1">
      <alignment horizontal="left" vertical="top"/>
      <protection hidden="1"/>
    </xf>
    <xf numFmtId="0" fontId="56" fillId="19" borderId="40" xfId="0" applyFont="1" applyFill="1" applyBorder="1" applyAlignment="1" applyProtection="1">
      <alignment horizontal="left" vertical="top"/>
      <protection hidden="1"/>
    </xf>
    <xf numFmtId="0" fontId="56" fillId="19" borderId="41" xfId="0" applyFont="1" applyFill="1" applyBorder="1" applyAlignment="1" applyProtection="1">
      <alignment horizontal="left" vertical="top"/>
      <protection hidden="1"/>
    </xf>
    <xf numFmtId="0" fontId="56" fillId="19" borderId="42" xfId="0" applyFont="1" applyFill="1" applyBorder="1" applyAlignment="1" applyProtection="1">
      <alignment horizontal="left" vertical="top"/>
      <protection hidden="1"/>
    </xf>
    <xf numFmtId="0" fontId="56" fillId="19" borderId="43" xfId="0" applyFont="1" applyFill="1" applyBorder="1" applyAlignment="1" applyProtection="1">
      <alignment horizontal="left" vertical="top"/>
      <protection hidden="1"/>
    </xf>
    <xf numFmtId="0" fontId="56" fillId="33" borderId="0" xfId="0" applyFont="1" applyFill="1" applyAlignment="1" applyProtection="1">
      <alignment horizontal="left" vertical="top" wrapText="1"/>
      <protection hidden="1"/>
    </xf>
    <xf numFmtId="0" fontId="56" fillId="34" borderId="10" xfId="0" applyFont="1" applyFill="1" applyBorder="1" applyAlignment="1" applyProtection="1">
      <alignment horizontal="left"/>
      <protection locked="0"/>
    </xf>
    <xf numFmtId="0" fontId="56" fillId="34" borderId="11" xfId="0" applyFont="1" applyFill="1" applyBorder="1" applyAlignment="1" applyProtection="1">
      <alignment horizontal="left"/>
      <protection locked="0"/>
    </xf>
    <xf numFmtId="0" fontId="68" fillId="33" borderId="0" xfId="0" applyFont="1" applyFill="1" applyBorder="1" applyAlignment="1" applyProtection="1">
      <alignment horizontal="left"/>
      <protection hidden="1"/>
    </xf>
    <xf numFmtId="0" fontId="68" fillId="33" borderId="0" xfId="0" applyFont="1" applyFill="1" applyAlignment="1" applyProtection="1">
      <alignment horizontal="left"/>
      <protection hidden="1"/>
    </xf>
    <xf numFmtId="0" fontId="56" fillId="7" borderId="15" xfId="0" applyFont="1" applyFill="1" applyBorder="1" applyAlignment="1" applyProtection="1">
      <alignment horizontal="center"/>
      <protection hidden="1"/>
    </xf>
    <xf numFmtId="0" fontId="60" fillId="33" borderId="0" xfId="0" applyFont="1" applyFill="1" applyBorder="1" applyAlignment="1" applyProtection="1">
      <alignment horizontal="right" vertical="top" textRotation="90" wrapText="1"/>
      <protection hidden="1"/>
    </xf>
    <xf numFmtId="0" fontId="59" fillId="33" borderId="44" xfId="0" applyFont="1" applyFill="1" applyBorder="1" applyAlignment="1" applyProtection="1">
      <alignment horizontal="center"/>
      <protection hidden="1"/>
    </xf>
    <xf numFmtId="0" fontId="59" fillId="33" borderId="26" xfId="0" applyFont="1" applyFill="1" applyBorder="1" applyAlignment="1" applyProtection="1">
      <alignment horizontal="center"/>
      <protection hidden="1"/>
    </xf>
    <xf numFmtId="0" fontId="59" fillId="33" borderId="27" xfId="0" applyFont="1" applyFill="1" applyBorder="1" applyAlignment="1" applyProtection="1">
      <alignment horizontal="center"/>
      <protection hidden="1"/>
    </xf>
    <xf numFmtId="0" fontId="13" fillId="33" borderId="25" xfId="0" applyFont="1" applyFill="1" applyBorder="1" applyAlignment="1" applyProtection="1">
      <alignment horizontal="center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3" fillId="33" borderId="24" xfId="0" applyFont="1" applyFill="1" applyBorder="1" applyAlignment="1" applyProtection="1">
      <alignment horizontal="center" vertical="center"/>
      <protection hidden="1"/>
    </xf>
    <xf numFmtId="0" fontId="66" fillId="33" borderId="26" xfId="0" applyFont="1" applyFill="1" applyBorder="1" applyAlignment="1" applyProtection="1">
      <alignment horizontal="center" vertical="center"/>
      <protection hidden="1"/>
    </xf>
    <xf numFmtId="0" fontId="66" fillId="33" borderId="0" xfId="0" applyFont="1" applyFill="1" applyBorder="1" applyAlignment="1" applyProtection="1">
      <alignment horizontal="center" vertical="center"/>
      <protection hidden="1"/>
    </xf>
    <xf numFmtId="0" fontId="59" fillId="33" borderId="45" xfId="0" applyFont="1" applyFill="1" applyBorder="1" applyAlignment="1" applyProtection="1">
      <alignment horizontal="center"/>
      <protection hidden="1"/>
    </xf>
    <xf numFmtId="0" fontId="59" fillId="33" borderId="28" xfId="0" applyFont="1" applyFill="1" applyBorder="1" applyAlignment="1" applyProtection="1">
      <alignment horizontal="center"/>
      <protection hidden="1"/>
    </xf>
    <xf numFmtId="0" fontId="59" fillId="33" borderId="29" xfId="0" applyFont="1" applyFill="1" applyBorder="1" applyAlignment="1" applyProtection="1">
      <alignment horizontal="center"/>
      <protection hidden="1"/>
    </xf>
    <xf numFmtId="0" fontId="56" fillId="19" borderId="18" xfId="0" applyFont="1" applyFill="1" applyBorder="1" applyAlignment="1" applyProtection="1">
      <alignment horizontal="left"/>
      <protection hidden="1"/>
    </xf>
    <xf numFmtId="0" fontId="56" fillId="19" borderId="15" xfId="0" applyFont="1" applyFill="1" applyBorder="1" applyAlignment="1" applyProtection="1">
      <alignment horizontal="left"/>
      <protection hidden="1"/>
    </xf>
    <xf numFmtId="0" fontId="56" fillId="19" borderId="17" xfId="0" applyFont="1" applyFill="1" applyBorder="1" applyAlignment="1" applyProtection="1">
      <alignment horizontal="left"/>
      <protection hidden="1"/>
    </xf>
    <xf numFmtId="0" fontId="56" fillId="19" borderId="10" xfId="0" applyFont="1" applyFill="1" applyBorder="1" applyAlignment="1" applyProtection="1">
      <alignment horizontal="left"/>
      <protection hidden="1"/>
    </xf>
    <xf numFmtId="0" fontId="56" fillId="34" borderId="15" xfId="0" applyFont="1" applyFill="1" applyBorder="1" applyAlignment="1" applyProtection="1">
      <alignment horizontal="center"/>
      <protection locked="0"/>
    </xf>
    <xf numFmtId="0" fontId="56" fillId="34" borderId="46" xfId="0" applyFont="1" applyFill="1" applyBorder="1" applyAlignment="1" applyProtection="1">
      <alignment horizontal="center"/>
      <protection locked="0"/>
    </xf>
    <xf numFmtId="0" fontId="56" fillId="34" borderId="34" xfId="0" applyFont="1" applyFill="1" applyBorder="1" applyAlignment="1" applyProtection="1">
      <alignment horizontal="center"/>
      <protection locked="0"/>
    </xf>
    <xf numFmtId="0" fontId="56" fillId="7" borderId="16" xfId="0" applyFont="1" applyFill="1" applyBorder="1" applyAlignment="1" applyProtection="1">
      <alignment horizontal="left"/>
      <protection hidden="1"/>
    </xf>
    <xf numFmtId="0" fontId="69" fillId="33" borderId="0" xfId="0" applyFont="1" applyFill="1" applyAlignment="1" applyProtection="1">
      <alignment horizontal="left" vertical="top"/>
      <protection hidden="1"/>
    </xf>
    <xf numFmtId="0" fontId="70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 vertical="top"/>
      <protection hidden="1"/>
    </xf>
    <xf numFmtId="0" fontId="59" fillId="33" borderId="0" xfId="0" applyFont="1" applyFill="1" applyAlignment="1" applyProtection="1">
      <alignment horizontal="center" vertical="top"/>
      <protection hidden="1"/>
    </xf>
    <xf numFmtId="0" fontId="63" fillId="33" borderId="0" xfId="0" applyFont="1" applyFill="1" applyAlignment="1" applyProtection="1">
      <alignment horizontal="left" vertic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63" fillId="33" borderId="0" xfId="0" applyFont="1" applyFill="1" applyAlignment="1" applyProtection="1">
      <alignment horizontal="left" vertical="top"/>
      <protection hidden="1"/>
    </xf>
    <xf numFmtId="0" fontId="59" fillId="33" borderId="0" xfId="0" applyFont="1" applyFill="1" applyBorder="1" applyAlignment="1" applyProtection="1">
      <alignment horizontal="center"/>
      <protection hidden="1"/>
    </xf>
    <xf numFmtId="0" fontId="63" fillId="33" borderId="0" xfId="0" applyFont="1" applyFill="1" applyAlignment="1" applyProtection="1">
      <alignment horizontal="right" wrapText="1"/>
      <protection hidden="1"/>
    </xf>
    <xf numFmtId="0" fontId="63" fillId="33" borderId="0" xfId="0" applyFont="1" applyFill="1" applyAlignment="1" applyProtection="1">
      <alignment horizontal="left"/>
      <protection hidden="1"/>
    </xf>
    <xf numFmtId="0" fontId="63" fillId="33" borderId="0" xfId="0" applyFont="1" applyFill="1" applyAlignment="1" applyProtection="1">
      <alignment horizontal="right"/>
      <protection hidden="1"/>
    </xf>
    <xf numFmtId="3" fontId="63" fillId="33" borderId="0" xfId="0" applyNumberFormat="1" applyFont="1" applyFill="1" applyAlignment="1" applyProtection="1">
      <alignment horizontal="right"/>
      <protection hidden="1"/>
    </xf>
    <xf numFmtId="0" fontId="71" fillId="33" borderId="0" xfId="0" applyFont="1" applyFill="1" applyAlignment="1" applyProtection="1">
      <alignment horizontal="center"/>
      <protection hidden="1"/>
    </xf>
    <xf numFmtId="0" fontId="63" fillId="33" borderId="0" xfId="0" applyFont="1" applyFill="1" applyAlignment="1" applyProtection="1">
      <alignment horizontal="center" vertical="top"/>
      <protection hidden="1"/>
    </xf>
    <xf numFmtId="0" fontId="63" fillId="33" borderId="28" xfId="0" applyFont="1" applyFill="1" applyBorder="1" applyAlignment="1" applyProtection="1">
      <alignment horizontal="right" vertical="center" textRotation="90"/>
      <protection hidden="1"/>
    </xf>
    <xf numFmtId="0" fontId="0" fillId="33" borderId="0" xfId="0" applyFill="1" applyAlignment="1" applyProtection="1">
      <alignment horizontal="center" vertical="top" wrapText="1"/>
      <protection hidden="1"/>
    </xf>
    <xf numFmtId="0" fontId="63" fillId="33" borderId="0" xfId="0" applyFont="1" applyFill="1" applyAlignment="1" applyProtection="1">
      <alignment horizontal="right"/>
      <protection locked="0"/>
    </xf>
    <xf numFmtId="0" fontId="63" fillId="33" borderId="26" xfId="0" applyFont="1" applyFill="1" applyBorder="1" applyAlignment="1" applyProtection="1">
      <alignment horizontal="left"/>
      <protection hidden="1"/>
    </xf>
    <xf numFmtId="0" fontId="63" fillId="33" borderId="0" xfId="0" applyFont="1" applyFill="1" applyBorder="1" applyAlignment="1" applyProtection="1">
      <alignment horizontal="left"/>
      <protection hidden="1"/>
    </xf>
    <xf numFmtId="0" fontId="63" fillId="33" borderId="27" xfId="0" applyFont="1" applyFill="1" applyBorder="1" applyAlignment="1" applyProtection="1">
      <alignment horizontal="left"/>
      <protection hidden="1"/>
    </xf>
    <xf numFmtId="0" fontId="63" fillId="33" borderId="24" xfId="0" applyFont="1" applyFill="1" applyBorder="1" applyAlignment="1" applyProtection="1">
      <alignment horizontal="left"/>
      <protection hidden="1"/>
    </xf>
    <xf numFmtId="0" fontId="63" fillId="33" borderId="24" xfId="0" applyFont="1" applyFill="1" applyBorder="1" applyAlignment="1" applyProtection="1">
      <alignment horizontal="center"/>
      <protection hidden="1"/>
    </xf>
    <xf numFmtId="0" fontId="63" fillId="33" borderId="0" xfId="0" applyFont="1" applyFill="1" applyBorder="1" applyAlignment="1" applyProtection="1">
      <alignment horizontal="center"/>
      <protection hidden="1"/>
    </xf>
    <xf numFmtId="0" fontId="63" fillId="33" borderId="25" xfId="0" applyFont="1" applyFill="1" applyBorder="1" applyAlignment="1" applyProtection="1">
      <alignment horizontal="center" vertical="center"/>
      <protection hidden="1"/>
    </xf>
    <xf numFmtId="0" fontId="63" fillId="33" borderId="45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textRotation="90"/>
      <protection hidden="1"/>
    </xf>
    <xf numFmtId="0" fontId="63" fillId="33" borderId="24" xfId="0" applyFont="1" applyFill="1" applyBorder="1" applyAlignment="1" applyProtection="1">
      <alignment horizontal="center" vertical="center" textRotation="90"/>
      <protection hidden="1"/>
    </xf>
    <xf numFmtId="0" fontId="65" fillId="33" borderId="44" xfId="0" applyFont="1" applyFill="1" applyBorder="1" applyAlignment="1" applyProtection="1">
      <alignment horizontal="left"/>
      <protection hidden="1"/>
    </xf>
    <xf numFmtId="0" fontId="65" fillId="33" borderId="25" xfId="0" applyFont="1" applyFill="1" applyBorder="1" applyAlignment="1" applyProtection="1">
      <alignment horizontal="left"/>
      <protection hidden="1"/>
    </xf>
    <xf numFmtId="0" fontId="65" fillId="33" borderId="0" xfId="0" applyFont="1" applyFill="1" applyAlignment="1" applyProtection="1">
      <alignment horizontal="left"/>
      <protection hidden="1"/>
    </xf>
    <xf numFmtId="9" fontId="63" fillId="33" borderId="0" xfId="57" applyFont="1" applyFill="1" applyAlignment="1" applyProtection="1">
      <alignment horizontal="center"/>
      <protection hidden="1"/>
    </xf>
    <xf numFmtId="0" fontId="63" fillId="33" borderId="0" xfId="0" applyFont="1" applyFill="1" applyAlignment="1" applyProtection="1">
      <alignment horizontal="center"/>
      <protection hidden="1"/>
    </xf>
    <xf numFmtId="9" fontId="63" fillId="33" borderId="0" xfId="57" applyFont="1" applyFill="1" applyAlignment="1" applyProtection="1">
      <alignment horizontal="left"/>
      <protection hidden="1"/>
    </xf>
    <xf numFmtId="0" fontId="63" fillId="33" borderId="0" xfId="0" applyFont="1" applyFill="1" applyAlignment="1" applyProtection="1">
      <alignment horizontal="center" vertical="center" textRotation="90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3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>
        <left style="thin"/>
        <right style="thin"/>
      </border>
    </dxf>
    <dxf>
      <border>
        <left style="thin"/>
        <right style="thin"/>
        <bottom style="thin"/>
      </border>
    </dxf>
    <dxf>
      <border>
        <left style="thin"/>
      </border>
    </dxf>
    <dxf>
      <border>
        <bottom style="thin"/>
      </border>
    </dxf>
    <dxf>
      <border>
        <left style="thin"/>
      </border>
    </dxf>
    <dxf>
      <border>
        <bottom style="thin"/>
      </border>
    </dxf>
    <dxf>
      <border>
        <left style="thin"/>
      </border>
    </dxf>
    <dxf>
      <border>
        <bottom style="thin"/>
      </border>
    </dxf>
    <dxf>
      <border>
        <left style="thin"/>
      </border>
    </dxf>
    <dxf>
      <border>
        <bottom style="thin"/>
      </border>
    </dxf>
    <dxf>
      <border>
        <left style="thin"/>
      </border>
    </dxf>
    <dxf>
      <border>
        <bottom style="thin"/>
      </border>
    </dxf>
    <dxf>
      <border>
        <left style="thin"/>
      </border>
    </dxf>
    <dxf>
      <border>
        <bottom style="thin"/>
      </border>
    </dxf>
    <dxf>
      <border>
        <left style="thin"/>
      </border>
    </dxf>
    <dxf>
      <border>
        <bottom style="thin"/>
      </border>
    </dxf>
    <dxf>
      <border>
        <left style="thin"/>
      </border>
    </dxf>
    <dxf>
      <border>
        <right style="thin"/>
        <top style="thin"/>
        <bottom style="thin"/>
      </border>
    </dxf>
    <dxf>
      <fill>
        <patternFill patternType="lightDown"/>
      </fill>
      <border>
        <left style="thin"/>
      </border>
    </dxf>
    <dxf>
      <border>
        <right style="thin"/>
        <top style="thin"/>
        <bottom style="thin"/>
      </border>
    </dxf>
    <dxf>
      <fill>
        <patternFill patternType="lightDown"/>
      </fill>
      <border>
        <left style="thin"/>
      </border>
    </dxf>
    <dxf>
      <border>
        <right style="thin"/>
        <top style="thin"/>
        <bottom style="thin"/>
      </border>
    </dxf>
    <dxf>
      <fill>
        <patternFill patternType="lightDown">
          <fgColor theme="1"/>
        </patternFill>
      </fill>
      <border>
        <left style="thin"/>
      </border>
    </dxf>
    <dxf>
      <border>
        <right style="thin"/>
        <top style="thin"/>
        <bottom style="thin"/>
      </border>
    </dxf>
    <dxf>
      <fill>
        <patternFill patternType="lightDown"/>
      </fill>
      <border>
        <left style="thin"/>
      </border>
    </dxf>
    <dxf>
      <border>
        <right style="thin"/>
        <top style="thin"/>
        <bottom style="thin"/>
      </border>
    </dxf>
    <dxf>
      <fill>
        <patternFill patternType="lightDown"/>
      </fill>
      <border>
        <left style="thin"/>
      </border>
    </dxf>
    <dxf>
      <border>
        <right style="thin"/>
        <top style="thin"/>
        <bottom style="thin"/>
      </border>
    </dxf>
    <dxf>
      <fill>
        <patternFill patternType="lightDown"/>
      </fill>
      <border>
        <left style="thin"/>
      </border>
    </dxf>
    <dxf>
      <border>
        <right style="thin"/>
        <top style="thin"/>
        <bottom style="thin"/>
      </border>
    </dxf>
    <dxf>
      <font>
        <color theme="1"/>
      </font>
      <border>
        <top style="thin"/>
        <bottom style="thin"/>
      </border>
    </dxf>
    <dxf>
      <font>
        <color theme="1"/>
      </font>
      <border>
        <top style="thin"/>
        <bottom style="thin"/>
      </border>
    </dxf>
    <dxf>
      <font>
        <color theme="1"/>
      </font>
      <border>
        <top style="thin"/>
        <bottom style="thin"/>
      </border>
    </dxf>
    <dxf>
      <font>
        <color theme="1"/>
      </font>
      <border>
        <top style="thin"/>
        <bottom style="thin"/>
      </border>
    </dxf>
    <dxf>
      <font>
        <color theme="1"/>
      </font>
      <border>
        <top style="thin"/>
        <bottom style="thin"/>
      </border>
    </dxf>
    <dxf>
      <font>
        <color theme="1"/>
      </font>
      <border>
        <top style="thin"/>
        <bottom style="thin"/>
      </border>
    </dxf>
    <dxf>
      <font>
        <color theme="1"/>
      </font>
      <border>
        <top style="thin"/>
        <bottom style="thin"/>
      </border>
    </dxf>
    <dxf>
      <fill>
        <patternFill patternType="lightDown"/>
      </fill>
      <border>
        <left style="thin"/>
      </border>
    </dxf>
    <dxf>
      <font>
        <color theme="1"/>
      </font>
    </dxf>
    <dxf>
      <font>
        <color theme="1"/>
      </font>
    </dxf>
    <dxf>
      <font>
        <color theme="1"/>
      </font>
    </dxf>
    <dxf>
      <border>
        <right style="thin"/>
        <top style="thin"/>
        <bottom style="thin"/>
      </border>
    </dxf>
    <dxf>
      <fill>
        <patternFill patternType="lightDown"/>
      </fill>
      <border>
        <left style="thin"/>
      </border>
    </dxf>
    <dxf>
      <border>
        <right style="thin"/>
        <top style="thin"/>
        <bottom style="thin"/>
      </border>
    </dxf>
    <dxf>
      <fill>
        <patternFill patternType="lightDown"/>
      </fill>
      <border>
        <left style="thin"/>
      </border>
    </dxf>
    <dxf>
      <border>
        <right style="thin"/>
        <top style="thin"/>
        <bottom style="thin"/>
      </border>
    </dxf>
    <dxf>
      <fill>
        <patternFill patternType="lightDown">
          <fgColor theme="1"/>
        </patternFill>
      </fill>
      <border>
        <left style="thin"/>
      </border>
    </dxf>
    <dxf>
      <border>
        <right style="thin"/>
        <top style="thin"/>
        <bottom style="thin"/>
      </border>
    </dxf>
    <dxf>
      <fill>
        <patternFill patternType="lightDown"/>
      </fill>
      <border>
        <left style="thin"/>
      </border>
    </dxf>
    <dxf>
      <border>
        <right style="thin"/>
        <top style="thin"/>
        <bottom style="thin"/>
      </border>
    </dxf>
    <dxf>
      <fill>
        <patternFill patternType="lightDown"/>
      </fill>
      <border>
        <left style="thin"/>
      </border>
    </dxf>
    <dxf>
      <border>
        <right style="thin"/>
        <top style="thin"/>
        <bottom style="thin"/>
      </border>
    </dxf>
    <dxf>
      <fill>
        <patternFill patternType="lightDown"/>
      </fill>
      <border>
        <left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>
        <right style="thin"/>
        <top style="thin"/>
        <bottom style="thin"/>
      </border>
    </dxf>
    <dxf>
      <font>
        <color theme="1"/>
      </font>
      <border>
        <top style="thin"/>
        <bottom style="thin"/>
      </border>
    </dxf>
    <dxf>
      <font>
        <color theme="1"/>
      </font>
      <border>
        <top style="thin"/>
        <bottom style="thin"/>
      </border>
    </dxf>
    <dxf>
      <font>
        <color theme="1"/>
      </font>
      <border>
        <top style="thin"/>
        <bottom style="thin"/>
      </border>
    </dxf>
    <dxf>
      <font>
        <color theme="1"/>
      </font>
      <border>
        <top style="thin"/>
        <bottom style="thin"/>
      </border>
    </dxf>
    <dxf>
      <font>
        <color theme="1"/>
      </font>
      <border>
        <top style="thin"/>
        <bottom style="thin"/>
      </border>
    </dxf>
    <dxf>
      <font>
        <color theme="1"/>
      </font>
      <border>
        <top style="thin"/>
        <bottom style="thin"/>
      </border>
    </dxf>
    <dxf>
      <font>
        <color theme="1"/>
      </font>
      <border>
        <top style="thin"/>
        <bottom style="thin"/>
      </border>
    </dxf>
    <dxf>
      <fill>
        <patternFill patternType="lightDown"/>
      </fill>
      <border>
        <left style="thin"/>
      </border>
    </dxf>
    <dxf>
      <fill>
        <patternFill patternType="lightDown"/>
      </fill>
      <border>
        <left style="thin">
          <color rgb="FF000000"/>
        </left>
      </border>
    </dxf>
    <dxf>
      <font>
        <color theme="1"/>
      </font>
      <border>
        <top style="thin"/>
        <bottom style="thin">
          <color rgb="FF000000"/>
        </bottom>
      </border>
    </dxf>
    <dxf>
      <border>
        <right style="thin">
          <color rgb="FF000000"/>
        </right>
        <top style="thin"/>
        <bottom style="thin">
          <color rgb="FF000000"/>
        </bottom>
      </border>
    </dxf>
    <dxf>
      <font>
        <color theme="1"/>
      </font>
      <border/>
    </dxf>
    <dxf>
      <fill>
        <patternFill patternType="lightDown">
          <fgColor theme="1"/>
        </patternFill>
      </fill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54</xdr:row>
      <xdr:rowOff>57150</xdr:rowOff>
    </xdr:from>
    <xdr:to>
      <xdr:col>10</xdr:col>
      <xdr:colOff>0</xdr:colOff>
      <xdr:row>63</xdr:row>
      <xdr:rowOff>180975</xdr:rowOff>
    </xdr:to>
    <xdr:grpSp>
      <xdr:nvGrpSpPr>
        <xdr:cNvPr id="1" name="Group 2"/>
        <xdr:cNvGrpSpPr>
          <a:grpSpLocks/>
        </xdr:cNvGrpSpPr>
      </xdr:nvGrpSpPr>
      <xdr:grpSpPr>
        <a:xfrm>
          <a:off x="1838325" y="18554700"/>
          <a:ext cx="1762125" cy="1457325"/>
          <a:chOff x="2819401" y="238125"/>
          <a:chExt cx="1762124" cy="1666875"/>
        </a:xfrm>
        <a:solidFill>
          <a:srgbClr val="FFFFFF"/>
        </a:solidFill>
      </xdr:grpSpPr>
      <xdr:sp>
        <xdr:nvSpPr>
          <xdr:cNvPr id="2" name="1"/>
          <xdr:cNvSpPr>
            <a:spLocks/>
          </xdr:cNvSpPr>
        </xdr:nvSpPr>
        <xdr:spPr>
          <a:xfrm>
            <a:off x="3524251" y="238125"/>
            <a:ext cx="352425" cy="574655"/>
          </a:xfrm>
          <a:prstGeom prst="round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4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2</a:t>
            </a:r>
          </a:p>
        </xdr:txBody>
      </xdr:sp>
      <xdr:sp>
        <xdr:nvSpPr>
          <xdr:cNvPr id="3" name="Straight Connector 37"/>
          <xdr:cNvSpPr>
            <a:spLocks/>
          </xdr:cNvSpPr>
        </xdr:nvSpPr>
        <xdr:spPr>
          <a:xfrm flipH="1">
            <a:off x="2819401" y="568583"/>
            <a:ext cx="1057274" cy="133641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Straight Connector 40"/>
          <xdr:cNvSpPr>
            <a:spLocks/>
          </xdr:cNvSpPr>
        </xdr:nvSpPr>
        <xdr:spPr>
          <a:xfrm>
            <a:off x="3524251" y="568583"/>
            <a:ext cx="1057274" cy="13364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54</xdr:row>
      <xdr:rowOff>57150</xdr:rowOff>
    </xdr:from>
    <xdr:to>
      <xdr:col>14</xdr:col>
      <xdr:colOff>0</xdr:colOff>
      <xdr:row>63</xdr:row>
      <xdr:rowOff>180975</xdr:rowOff>
    </xdr:to>
    <xdr:grpSp>
      <xdr:nvGrpSpPr>
        <xdr:cNvPr id="5" name="Group 43"/>
        <xdr:cNvGrpSpPr>
          <a:grpSpLocks/>
        </xdr:cNvGrpSpPr>
      </xdr:nvGrpSpPr>
      <xdr:grpSpPr>
        <a:xfrm>
          <a:off x="3248025" y="18554700"/>
          <a:ext cx="1762125" cy="1457325"/>
          <a:chOff x="2819401" y="238125"/>
          <a:chExt cx="1762124" cy="1666875"/>
        </a:xfrm>
        <a:solidFill>
          <a:srgbClr val="FFFFFF"/>
        </a:solidFill>
      </xdr:grpSpPr>
      <xdr:sp>
        <xdr:nvSpPr>
          <xdr:cNvPr id="6" name="Rounded Rectangle 44"/>
          <xdr:cNvSpPr>
            <a:spLocks/>
          </xdr:cNvSpPr>
        </xdr:nvSpPr>
        <xdr:spPr>
          <a:xfrm>
            <a:off x="3524251" y="238125"/>
            <a:ext cx="352425" cy="574655"/>
          </a:xfrm>
          <a:prstGeom prst="round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4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3</a:t>
            </a:r>
          </a:p>
        </xdr:txBody>
      </xdr:sp>
      <xdr:sp>
        <xdr:nvSpPr>
          <xdr:cNvPr id="7" name="Straight Connector 45"/>
          <xdr:cNvSpPr>
            <a:spLocks/>
          </xdr:cNvSpPr>
        </xdr:nvSpPr>
        <xdr:spPr>
          <a:xfrm flipH="1">
            <a:off x="2819401" y="568583"/>
            <a:ext cx="1057274" cy="133641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Straight Connector 46"/>
          <xdr:cNvSpPr>
            <a:spLocks/>
          </xdr:cNvSpPr>
        </xdr:nvSpPr>
        <xdr:spPr>
          <a:xfrm>
            <a:off x="3524251" y="568583"/>
            <a:ext cx="1057274" cy="13364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54</xdr:row>
      <xdr:rowOff>57150</xdr:rowOff>
    </xdr:from>
    <xdr:to>
      <xdr:col>18</xdr:col>
      <xdr:colOff>0</xdr:colOff>
      <xdr:row>63</xdr:row>
      <xdr:rowOff>180975</xdr:rowOff>
    </xdr:to>
    <xdr:grpSp>
      <xdr:nvGrpSpPr>
        <xdr:cNvPr id="9" name="Group 47"/>
        <xdr:cNvGrpSpPr>
          <a:grpSpLocks/>
        </xdr:cNvGrpSpPr>
      </xdr:nvGrpSpPr>
      <xdr:grpSpPr>
        <a:xfrm>
          <a:off x="4657725" y="18554700"/>
          <a:ext cx="1762125" cy="1457325"/>
          <a:chOff x="2819401" y="238125"/>
          <a:chExt cx="1762124" cy="1666875"/>
        </a:xfrm>
        <a:solidFill>
          <a:srgbClr val="FFFFFF"/>
        </a:solidFill>
      </xdr:grpSpPr>
      <xdr:sp>
        <xdr:nvSpPr>
          <xdr:cNvPr id="10" name="Straight Connector 49"/>
          <xdr:cNvSpPr>
            <a:spLocks/>
          </xdr:cNvSpPr>
        </xdr:nvSpPr>
        <xdr:spPr>
          <a:xfrm flipH="1">
            <a:off x="2819401" y="568583"/>
            <a:ext cx="1057274" cy="133641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Straight Connector 50"/>
          <xdr:cNvSpPr>
            <a:spLocks/>
          </xdr:cNvSpPr>
        </xdr:nvSpPr>
        <xdr:spPr>
          <a:xfrm>
            <a:off x="3524251" y="568583"/>
            <a:ext cx="1057274" cy="13364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Rounded Rectangle 48"/>
          <xdr:cNvSpPr>
            <a:spLocks/>
          </xdr:cNvSpPr>
        </xdr:nvSpPr>
        <xdr:spPr>
          <a:xfrm>
            <a:off x="3524251" y="238125"/>
            <a:ext cx="352425" cy="574655"/>
          </a:xfrm>
          <a:prstGeom prst="round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4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4</a:t>
            </a:r>
          </a:p>
        </xdr:txBody>
      </xdr:sp>
    </xdr:grpSp>
    <xdr:clientData/>
  </xdr:twoCellAnchor>
  <xdr:twoCellAnchor>
    <xdr:from>
      <xdr:col>17</xdr:col>
      <xdr:colOff>0</xdr:colOff>
      <xdr:row>54</xdr:row>
      <xdr:rowOff>57150</xdr:rowOff>
    </xdr:from>
    <xdr:to>
      <xdr:col>22</xdr:col>
      <xdr:colOff>0</xdr:colOff>
      <xdr:row>63</xdr:row>
      <xdr:rowOff>180975</xdr:rowOff>
    </xdr:to>
    <xdr:grpSp>
      <xdr:nvGrpSpPr>
        <xdr:cNvPr id="13" name="Group 51"/>
        <xdr:cNvGrpSpPr>
          <a:grpSpLocks/>
        </xdr:cNvGrpSpPr>
      </xdr:nvGrpSpPr>
      <xdr:grpSpPr>
        <a:xfrm>
          <a:off x="6067425" y="18554700"/>
          <a:ext cx="1762125" cy="1457325"/>
          <a:chOff x="2819401" y="238125"/>
          <a:chExt cx="1762124" cy="1666875"/>
        </a:xfrm>
        <a:solidFill>
          <a:srgbClr val="FFFFFF"/>
        </a:solidFill>
      </xdr:grpSpPr>
      <xdr:sp>
        <xdr:nvSpPr>
          <xdr:cNvPr id="14" name="Rounded Rectangle 52"/>
          <xdr:cNvSpPr>
            <a:spLocks/>
          </xdr:cNvSpPr>
        </xdr:nvSpPr>
        <xdr:spPr>
          <a:xfrm>
            <a:off x="3524251" y="238125"/>
            <a:ext cx="352425" cy="574655"/>
          </a:xfrm>
          <a:prstGeom prst="round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4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5</a:t>
            </a:r>
          </a:p>
        </xdr:txBody>
      </xdr:sp>
      <xdr:sp>
        <xdr:nvSpPr>
          <xdr:cNvPr id="15" name="Straight Connector 53"/>
          <xdr:cNvSpPr>
            <a:spLocks/>
          </xdr:cNvSpPr>
        </xdr:nvSpPr>
        <xdr:spPr>
          <a:xfrm flipH="1">
            <a:off x="2819401" y="568583"/>
            <a:ext cx="1057274" cy="133641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Straight Connector 54"/>
          <xdr:cNvSpPr>
            <a:spLocks/>
          </xdr:cNvSpPr>
        </xdr:nvSpPr>
        <xdr:spPr>
          <a:xfrm>
            <a:off x="3524251" y="568583"/>
            <a:ext cx="1057274" cy="13364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54</xdr:row>
      <xdr:rowOff>57150</xdr:rowOff>
    </xdr:from>
    <xdr:to>
      <xdr:col>27</xdr:col>
      <xdr:colOff>0</xdr:colOff>
      <xdr:row>63</xdr:row>
      <xdr:rowOff>180975</xdr:rowOff>
    </xdr:to>
    <xdr:grpSp>
      <xdr:nvGrpSpPr>
        <xdr:cNvPr id="17" name="Group 55"/>
        <xdr:cNvGrpSpPr>
          <a:grpSpLocks/>
        </xdr:cNvGrpSpPr>
      </xdr:nvGrpSpPr>
      <xdr:grpSpPr>
        <a:xfrm>
          <a:off x="7477125" y="18554700"/>
          <a:ext cx="2114550" cy="1457325"/>
          <a:chOff x="2819401" y="238125"/>
          <a:chExt cx="1762124" cy="1666875"/>
        </a:xfrm>
        <a:solidFill>
          <a:srgbClr val="FFFFFF"/>
        </a:solidFill>
      </xdr:grpSpPr>
      <xdr:sp>
        <xdr:nvSpPr>
          <xdr:cNvPr id="18" name="Rounded Rectangle 56"/>
          <xdr:cNvSpPr>
            <a:spLocks/>
          </xdr:cNvSpPr>
        </xdr:nvSpPr>
        <xdr:spPr>
          <a:xfrm>
            <a:off x="3526013" y="238125"/>
            <a:ext cx="348901" cy="574655"/>
          </a:xfrm>
          <a:prstGeom prst="round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4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6</a:t>
            </a:r>
          </a:p>
        </xdr:txBody>
      </xdr:sp>
      <xdr:sp>
        <xdr:nvSpPr>
          <xdr:cNvPr id="19" name="Straight Connector 57"/>
          <xdr:cNvSpPr>
            <a:spLocks/>
          </xdr:cNvSpPr>
        </xdr:nvSpPr>
        <xdr:spPr>
          <a:xfrm flipH="1">
            <a:off x="2819401" y="568583"/>
            <a:ext cx="1055512" cy="133641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Straight Connector 58"/>
          <xdr:cNvSpPr>
            <a:spLocks/>
          </xdr:cNvSpPr>
        </xdr:nvSpPr>
        <xdr:spPr>
          <a:xfrm>
            <a:off x="3526013" y="568583"/>
            <a:ext cx="1055512" cy="13364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26</xdr:col>
      <xdr:colOff>9525</xdr:colOff>
      <xdr:row>54</xdr:row>
      <xdr:rowOff>57150</xdr:rowOff>
    </xdr:from>
    <xdr:to>
      <xdr:col>31</xdr:col>
      <xdr:colOff>9525</xdr:colOff>
      <xdr:row>63</xdr:row>
      <xdr:rowOff>180975</xdr:rowOff>
    </xdr:to>
    <xdr:grpSp>
      <xdr:nvGrpSpPr>
        <xdr:cNvPr id="21" name="Group 59"/>
        <xdr:cNvGrpSpPr>
          <a:grpSpLocks/>
        </xdr:cNvGrpSpPr>
      </xdr:nvGrpSpPr>
      <xdr:grpSpPr>
        <a:xfrm>
          <a:off x="9248775" y="18554700"/>
          <a:ext cx="1952625" cy="1457325"/>
          <a:chOff x="2819401" y="238125"/>
          <a:chExt cx="1762124" cy="1666875"/>
        </a:xfrm>
        <a:solidFill>
          <a:srgbClr val="FFFFFF"/>
        </a:solidFill>
      </xdr:grpSpPr>
      <xdr:sp>
        <xdr:nvSpPr>
          <xdr:cNvPr id="22" name="Rounded Rectangle 60"/>
          <xdr:cNvSpPr>
            <a:spLocks/>
          </xdr:cNvSpPr>
        </xdr:nvSpPr>
        <xdr:spPr>
          <a:xfrm>
            <a:off x="3520286" y="238125"/>
            <a:ext cx="360354" cy="574655"/>
          </a:xfrm>
          <a:prstGeom prst="round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4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7</a:t>
            </a:r>
          </a:p>
        </xdr:txBody>
      </xdr:sp>
      <xdr:sp>
        <xdr:nvSpPr>
          <xdr:cNvPr id="23" name="Straight Connector 61"/>
          <xdr:cNvSpPr>
            <a:spLocks/>
          </xdr:cNvSpPr>
        </xdr:nvSpPr>
        <xdr:spPr>
          <a:xfrm flipH="1">
            <a:off x="2819401" y="568583"/>
            <a:ext cx="1061239" cy="133641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Straight Connector 62"/>
          <xdr:cNvSpPr>
            <a:spLocks/>
          </xdr:cNvSpPr>
        </xdr:nvSpPr>
        <xdr:spPr>
          <a:xfrm>
            <a:off x="3520286" y="568583"/>
            <a:ext cx="1061239" cy="13364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54</xdr:row>
      <xdr:rowOff>57150</xdr:rowOff>
    </xdr:from>
    <xdr:to>
      <xdr:col>35</xdr:col>
      <xdr:colOff>0</xdr:colOff>
      <xdr:row>64</xdr:row>
      <xdr:rowOff>0</xdr:rowOff>
    </xdr:to>
    <xdr:grpSp>
      <xdr:nvGrpSpPr>
        <xdr:cNvPr id="25" name="Group 63"/>
        <xdr:cNvGrpSpPr>
          <a:grpSpLocks/>
        </xdr:cNvGrpSpPr>
      </xdr:nvGrpSpPr>
      <xdr:grpSpPr>
        <a:xfrm>
          <a:off x="10839450" y="18554700"/>
          <a:ext cx="1762125" cy="1466850"/>
          <a:chOff x="2819401" y="238125"/>
          <a:chExt cx="1762124" cy="1666875"/>
        </a:xfrm>
        <a:solidFill>
          <a:srgbClr val="FFFFFF"/>
        </a:solidFill>
      </xdr:grpSpPr>
      <xdr:sp>
        <xdr:nvSpPr>
          <xdr:cNvPr id="26" name="Rounded Rectangle 64"/>
          <xdr:cNvSpPr>
            <a:spLocks/>
          </xdr:cNvSpPr>
        </xdr:nvSpPr>
        <xdr:spPr>
          <a:xfrm>
            <a:off x="3524251" y="238125"/>
            <a:ext cx="352425" cy="570071"/>
          </a:xfrm>
          <a:prstGeom prst="round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4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8</a:t>
            </a:r>
          </a:p>
        </xdr:txBody>
      </xdr:sp>
      <xdr:sp>
        <xdr:nvSpPr>
          <xdr:cNvPr id="27" name="Straight Connector 65"/>
          <xdr:cNvSpPr>
            <a:spLocks/>
          </xdr:cNvSpPr>
        </xdr:nvSpPr>
        <xdr:spPr>
          <a:xfrm flipH="1">
            <a:off x="2819401" y="565666"/>
            <a:ext cx="1057274" cy="13393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Straight Connector 66"/>
          <xdr:cNvSpPr>
            <a:spLocks/>
          </xdr:cNvSpPr>
        </xdr:nvSpPr>
        <xdr:spPr>
          <a:xfrm>
            <a:off x="3524251" y="565666"/>
            <a:ext cx="1057274" cy="13393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54</xdr:row>
      <xdr:rowOff>57150</xdr:rowOff>
    </xdr:from>
    <xdr:to>
      <xdr:col>6</xdr:col>
      <xdr:colOff>0</xdr:colOff>
      <xdr:row>63</xdr:row>
      <xdr:rowOff>180975</xdr:rowOff>
    </xdr:to>
    <xdr:grpSp>
      <xdr:nvGrpSpPr>
        <xdr:cNvPr id="29" name="Group 1"/>
        <xdr:cNvGrpSpPr>
          <a:grpSpLocks/>
        </xdr:cNvGrpSpPr>
      </xdr:nvGrpSpPr>
      <xdr:grpSpPr>
        <a:xfrm>
          <a:off x="352425" y="18554700"/>
          <a:ext cx="1838325" cy="1457325"/>
          <a:chOff x="2819401" y="238125"/>
          <a:chExt cx="1762124" cy="1666875"/>
        </a:xfrm>
        <a:solidFill>
          <a:srgbClr val="FFFFFF"/>
        </a:solidFill>
      </xdr:grpSpPr>
      <xdr:sp>
        <xdr:nvSpPr>
          <xdr:cNvPr id="30" name="Rounded Rectangle 68"/>
          <xdr:cNvSpPr>
            <a:spLocks/>
          </xdr:cNvSpPr>
        </xdr:nvSpPr>
        <xdr:spPr>
          <a:xfrm>
            <a:off x="3526453" y="238125"/>
            <a:ext cx="348019" cy="574655"/>
          </a:xfrm>
          <a:prstGeom prst="round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4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1</a:t>
            </a:r>
          </a:p>
        </xdr:txBody>
      </xdr:sp>
      <xdr:sp>
        <xdr:nvSpPr>
          <xdr:cNvPr id="31" name="Straight Connector 69"/>
          <xdr:cNvSpPr>
            <a:spLocks/>
          </xdr:cNvSpPr>
        </xdr:nvSpPr>
        <xdr:spPr>
          <a:xfrm flipH="1">
            <a:off x="2819401" y="568583"/>
            <a:ext cx="1055072" cy="133641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Straight Connector 70"/>
          <xdr:cNvSpPr>
            <a:spLocks/>
          </xdr:cNvSpPr>
        </xdr:nvSpPr>
        <xdr:spPr>
          <a:xfrm>
            <a:off x="3526453" y="568583"/>
            <a:ext cx="1055072" cy="13364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68</xdr:row>
      <xdr:rowOff>142875</xdr:rowOff>
    </xdr:from>
    <xdr:to>
      <xdr:col>5</xdr:col>
      <xdr:colOff>304800</xdr:colOff>
      <xdr:row>69</xdr:row>
      <xdr:rowOff>0</xdr:rowOff>
    </xdr:to>
    <xdr:grpSp>
      <xdr:nvGrpSpPr>
        <xdr:cNvPr id="33" name="Group 13"/>
        <xdr:cNvGrpSpPr>
          <a:grpSpLocks/>
        </xdr:cNvGrpSpPr>
      </xdr:nvGrpSpPr>
      <xdr:grpSpPr>
        <a:xfrm>
          <a:off x="361950" y="20821650"/>
          <a:ext cx="1781175" cy="104775"/>
          <a:chOff x="217884" y="2786063"/>
          <a:chExt cx="1794536" cy="259556"/>
        </a:xfrm>
        <a:solidFill>
          <a:srgbClr val="FFFFFF"/>
        </a:solidFill>
      </xdr:grpSpPr>
      <xdr:sp>
        <xdr:nvSpPr>
          <xdr:cNvPr id="34" name="Straight Connector 11"/>
          <xdr:cNvSpPr>
            <a:spLocks/>
          </xdr:cNvSpPr>
        </xdr:nvSpPr>
        <xdr:spPr>
          <a:xfrm>
            <a:off x="2012420" y="2786063"/>
            <a:ext cx="0" cy="2595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5" name="Group 12"/>
          <xdr:cNvGrpSpPr>
            <a:grpSpLocks/>
          </xdr:cNvGrpSpPr>
        </xdr:nvGrpSpPr>
        <xdr:grpSpPr>
          <a:xfrm rot="10800000">
            <a:off x="217884" y="2786063"/>
            <a:ext cx="1794536" cy="259556"/>
            <a:chOff x="-502212" y="2971800"/>
            <a:chExt cx="1797612" cy="209550"/>
          </a:xfrm>
          <a:solidFill>
            <a:srgbClr val="FFFFFF"/>
          </a:solidFill>
        </xdr:grpSpPr>
        <xdr:sp>
          <xdr:nvSpPr>
            <xdr:cNvPr id="36" name="Straight Connector 71"/>
            <xdr:cNvSpPr>
              <a:spLocks/>
            </xdr:cNvSpPr>
          </xdr:nvSpPr>
          <xdr:spPr>
            <a:xfrm rot="10800000" flipH="1">
              <a:off x="-502212" y="3076575"/>
              <a:ext cx="17976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7" name="Straight Connector 72"/>
            <xdr:cNvSpPr>
              <a:spLocks/>
            </xdr:cNvSpPr>
          </xdr:nvSpPr>
          <xdr:spPr>
            <a:xfrm>
              <a:off x="1306635" y="2997994"/>
              <a:ext cx="0" cy="2095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38</xdr:col>
      <xdr:colOff>304800</xdr:colOff>
      <xdr:row>66</xdr:row>
      <xdr:rowOff>47625</xdr:rowOff>
    </xdr:from>
    <xdr:to>
      <xdr:col>40</xdr:col>
      <xdr:colOff>19050</xdr:colOff>
      <xdr:row>66</xdr:row>
      <xdr:rowOff>152400</xdr:rowOff>
    </xdr:to>
    <xdr:grpSp>
      <xdr:nvGrpSpPr>
        <xdr:cNvPr id="38" name="Group 21"/>
        <xdr:cNvGrpSpPr>
          <a:grpSpLocks/>
        </xdr:cNvGrpSpPr>
      </xdr:nvGrpSpPr>
      <xdr:grpSpPr>
        <a:xfrm>
          <a:off x="12954000" y="20412075"/>
          <a:ext cx="0" cy="104775"/>
          <a:chOff x="1489854" y="3085534"/>
          <a:chExt cx="397254" cy="99021"/>
        </a:xfrm>
        <a:solidFill>
          <a:srgbClr val="FFFFFF"/>
        </a:solidFill>
      </xdr:grpSpPr>
      <xdr:grpSp>
        <xdr:nvGrpSpPr>
          <xdr:cNvPr id="39" name="Group 20"/>
          <xdr:cNvGrpSpPr>
            <a:grpSpLocks/>
          </xdr:cNvGrpSpPr>
        </xdr:nvGrpSpPr>
        <xdr:grpSpPr>
          <a:xfrm>
            <a:off x="1850163" y="3094446"/>
            <a:ext cx="36945" cy="83351"/>
            <a:chOff x="3015471" y="2887269"/>
            <a:chExt cx="40863" cy="196450"/>
          </a:xfrm>
          <a:solidFill>
            <a:srgbClr val="FFFFFF"/>
          </a:solidFill>
        </xdr:grpSpPr>
        <xdr:sp>
          <xdr:nvSpPr>
            <xdr:cNvPr id="40" name="Straight Connector 73"/>
            <xdr:cNvSpPr>
              <a:spLocks/>
            </xdr:cNvSpPr>
          </xdr:nvSpPr>
          <xdr:spPr>
            <a:xfrm>
              <a:off x="14922500" y="20447001"/>
              <a:ext cx="0" cy="0"/>
            </a:xfrm>
            <a:prstGeom prst="line">
              <a:avLst/>
            </a:prstGeom>
            <a:noFill/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1" name="Straight Connector 74"/>
            <xdr:cNvSpPr>
              <a:spLocks/>
            </xdr:cNvSpPr>
          </xdr:nvSpPr>
          <xdr:spPr>
            <a:xfrm>
              <a:off x="14922500" y="20359483"/>
              <a:ext cx="0" cy="175037"/>
            </a:xfrm>
            <a:prstGeom prst="line">
              <a:avLst/>
            </a:prstGeom>
            <a:noFill/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42" name="Group 75"/>
          <xdr:cNvGrpSpPr>
            <a:grpSpLocks/>
          </xdr:cNvGrpSpPr>
        </xdr:nvGrpSpPr>
        <xdr:grpSpPr>
          <a:xfrm rot="10800000">
            <a:off x="1489854" y="3085534"/>
            <a:ext cx="36547" cy="99021"/>
            <a:chOff x="3014269" y="2887269"/>
            <a:chExt cx="43322" cy="196450"/>
          </a:xfrm>
          <a:solidFill>
            <a:srgbClr val="FFFFFF"/>
          </a:solidFill>
        </xdr:grpSpPr>
        <xdr:sp>
          <xdr:nvSpPr>
            <xdr:cNvPr id="43" name="Straight Connector 76"/>
            <xdr:cNvSpPr>
              <a:spLocks/>
            </xdr:cNvSpPr>
          </xdr:nvSpPr>
          <xdr:spPr>
            <a:xfrm rot="10800000" flipH="1">
              <a:off x="14922501" y="20447001"/>
              <a:ext cx="0" cy="0"/>
            </a:xfrm>
            <a:prstGeom prst="line">
              <a:avLst/>
            </a:prstGeom>
            <a:noFill/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Straight Connector 77"/>
            <xdr:cNvSpPr>
              <a:spLocks/>
            </xdr:cNvSpPr>
          </xdr:nvSpPr>
          <xdr:spPr>
            <a:xfrm>
              <a:off x="14922501" y="20348776"/>
              <a:ext cx="0" cy="196450"/>
            </a:xfrm>
            <a:prstGeom prst="line">
              <a:avLst/>
            </a:prstGeom>
            <a:noFill/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295275</xdr:colOff>
      <xdr:row>69</xdr:row>
      <xdr:rowOff>190500</xdr:rowOff>
    </xdr:from>
    <xdr:to>
      <xdr:col>6</xdr:col>
      <xdr:colOff>0</xdr:colOff>
      <xdr:row>70</xdr:row>
      <xdr:rowOff>47625</xdr:rowOff>
    </xdr:to>
    <xdr:grpSp>
      <xdr:nvGrpSpPr>
        <xdr:cNvPr id="45" name="Group 87"/>
        <xdr:cNvGrpSpPr>
          <a:grpSpLocks/>
        </xdr:cNvGrpSpPr>
      </xdr:nvGrpSpPr>
      <xdr:grpSpPr>
        <a:xfrm flipV="1">
          <a:off x="1781175" y="21116925"/>
          <a:ext cx="409575" cy="104775"/>
          <a:chOff x="217884" y="2786063"/>
          <a:chExt cx="1794536" cy="259556"/>
        </a:xfrm>
        <a:solidFill>
          <a:srgbClr val="FFFFFF"/>
        </a:solidFill>
      </xdr:grpSpPr>
      <xdr:sp>
        <xdr:nvSpPr>
          <xdr:cNvPr id="46" name="Straight Connector 104"/>
          <xdr:cNvSpPr>
            <a:spLocks/>
          </xdr:cNvSpPr>
        </xdr:nvSpPr>
        <xdr:spPr>
          <a:xfrm>
            <a:off x="2012420" y="2786063"/>
            <a:ext cx="0" cy="2595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47" name="Group 105"/>
          <xdr:cNvGrpSpPr>
            <a:grpSpLocks/>
          </xdr:cNvGrpSpPr>
        </xdr:nvGrpSpPr>
        <xdr:grpSpPr>
          <a:xfrm rot="10800000">
            <a:off x="217884" y="2786063"/>
            <a:ext cx="1794536" cy="259556"/>
            <a:chOff x="-502212" y="2971800"/>
            <a:chExt cx="1797612" cy="209550"/>
          </a:xfrm>
          <a:solidFill>
            <a:srgbClr val="FFFFFF"/>
          </a:solidFill>
        </xdr:grpSpPr>
        <xdr:sp>
          <xdr:nvSpPr>
            <xdr:cNvPr id="48" name="Straight Connector 106"/>
            <xdr:cNvSpPr>
              <a:spLocks/>
            </xdr:cNvSpPr>
          </xdr:nvSpPr>
          <xdr:spPr>
            <a:xfrm rot="10800000" flipH="1">
              <a:off x="-502212" y="3076575"/>
              <a:ext cx="17976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9" name="Straight Connector 107"/>
            <xdr:cNvSpPr>
              <a:spLocks/>
            </xdr:cNvSpPr>
          </xdr:nvSpPr>
          <xdr:spPr>
            <a:xfrm>
              <a:off x="1295400" y="2945660"/>
              <a:ext cx="0" cy="2095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oneCellAnchor>
    <xdr:from>
      <xdr:col>0</xdr:col>
      <xdr:colOff>0</xdr:colOff>
      <xdr:row>47</xdr:row>
      <xdr:rowOff>9525</xdr:rowOff>
    </xdr:from>
    <xdr:ext cx="4629150" cy="676275"/>
    <xdr:sp>
      <xdr:nvSpPr>
        <xdr:cNvPr id="50" name="Rectangle 1"/>
        <xdr:cNvSpPr>
          <a:spLocks/>
        </xdr:cNvSpPr>
      </xdr:nvSpPr>
      <xdr:spPr>
        <a:xfrm>
          <a:off x="0" y="17268825"/>
          <a:ext cx="4629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600" b="1" i="0" u="none" baseline="0">
              <a:solidFill>
                <a:srgbClr val="FF6600"/>
              </a:solidFill>
            </a:rPr>
            <a:t>Projection Calculations</a:t>
          </a:r>
        </a:p>
      </xdr:txBody>
    </xdr:sp>
    <xdr:clientData/>
  </xdr:oneCellAnchor>
  <xdr:twoCellAnchor>
    <xdr:from>
      <xdr:col>0</xdr:col>
      <xdr:colOff>257175</xdr:colOff>
      <xdr:row>21</xdr:row>
      <xdr:rowOff>114300</xdr:rowOff>
    </xdr:from>
    <xdr:to>
      <xdr:col>35</xdr:col>
      <xdr:colOff>19050</xdr:colOff>
      <xdr:row>29</xdr:row>
      <xdr:rowOff>47625</xdr:rowOff>
    </xdr:to>
    <xdr:sp>
      <xdr:nvSpPr>
        <xdr:cNvPr id="51" name="Rectangle 84"/>
        <xdr:cNvSpPr>
          <a:spLocks/>
        </xdr:cNvSpPr>
      </xdr:nvSpPr>
      <xdr:spPr>
        <a:xfrm>
          <a:off x="257175" y="8534400"/>
          <a:ext cx="12363450" cy="1457325"/>
        </a:xfrm>
        <a:prstGeom prst="rect">
          <a:avLst/>
        </a:prstGeom>
        <a:solidFill>
          <a:srgbClr val="F8941E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28575</xdr:rowOff>
    </xdr:from>
    <xdr:to>
      <xdr:col>35</xdr:col>
      <xdr:colOff>209550</xdr:colOff>
      <xdr:row>28</xdr:row>
      <xdr:rowOff>123825</xdr:rowOff>
    </xdr:to>
    <xdr:sp>
      <xdr:nvSpPr>
        <xdr:cNvPr id="52" name="Rectangle 3"/>
        <xdr:cNvSpPr>
          <a:spLocks/>
        </xdr:cNvSpPr>
      </xdr:nvSpPr>
      <xdr:spPr>
        <a:xfrm>
          <a:off x="76200" y="8639175"/>
          <a:ext cx="12734925" cy="1238250"/>
        </a:xfrm>
        <a:prstGeom prst="rect">
          <a:avLst/>
        </a:prstGeom>
        <a:solidFill>
          <a:srgbClr val="FFFFFF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276225</xdr:colOff>
      <xdr:row>22</xdr:row>
      <xdr:rowOff>123825</xdr:rowOff>
    </xdr:from>
    <xdr:ext cx="5276850" cy="1009650"/>
    <xdr:sp>
      <xdr:nvSpPr>
        <xdr:cNvPr id="53" name="Picture 2"/>
        <xdr:cNvSpPr>
          <a:spLocks noChangeAspect="1"/>
        </xdr:cNvSpPr>
      </xdr:nvSpPr>
      <xdr:spPr>
        <a:xfrm>
          <a:off x="276225" y="8734425"/>
          <a:ext cx="52768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238125</xdr:colOff>
      <xdr:row>25</xdr:row>
      <xdr:rowOff>28575</xdr:rowOff>
    </xdr:from>
    <xdr:ext cx="4829175" cy="647700"/>
    <xdr:sp>
      <xdr:nvSpPr>
        <xdr:cNvPr id="54" name="Rectangle 4"/>
        <xdr:cNvSpPr>
          <a:spLocks/>
        </xdr:cNvSpPr>
      </xdr:nvSpPr>
      <xdr:spPr>
        <a:xfrm>
          <a:off x="6657975" y="9210675"/>
          <a:ext cx="48291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DD2D32"/>
              </a:solidFill>
              <a:latin typeface="Calibri"/>
              <a:ea typeface="Calibri"/>
              <a:cs typeface="Calibri"/>
            </a:rPr>
            <a:t>Wide Screen Calculator v1.0</a:t>
          </a:r>
        </a:p>
      </xdr:txBody>
    </xdr:sp>
    <xdr:clientData/>
  </xdr:oneCellAnchor>
  <xdr:twoCellAnchor>
    <xdr:from>
      <xdr:col>5</xdr:col>
      <xdr:colOff>142875</xdr:colOff>
      <xdr:row>88</xdr:row>
      <xdr:rowOff>66675</xdr:rowOff>
    </xdr:from>
    <xdr:to>
      <xdr:col>5</xdr:col>
      <xdr:colOff>142875</xdr:colOff>
      <xdr:row>96</xdr:row>
      <xdr:rowOff>152400</xdr:rowOff>
    </xdr:to>
    <xdr:sp>
      <xdr:nvSpPr>
        <xdr:cNvPr id="55" name="Straight Connector 17"/>
        <xdr:cNvSpPr>
          <a:spLocks/>
        </xdr:cNvSpPr>
      </xdr:nvSpPr>
      <xdr:spPr>
        <a:xfrm>
          <a:off x="1981200" y="24812625"/>
          <a:ext cx="0" cy="1457325"/>
        </a:xfrm>
        <a:prstGeom prst="line">
          <a:avLst/>
        </a:prstGeom>
        <a:noFill/>
        <a:ln w="5715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86</xdr:row>
      <xdr:rowOff>28575</xdr:rowOff>
    </xdr:from>
    <xdr:to>
      <xdr:col>5</xdr:col>
      <xdr:colOff>152400</xdr:colOff>
      <xdr:row>96</xdr:row>
      <xdr:rowOff>171450</xdr:rowOff>
    </xdr:to>
    <xdr:grpSp>
      <xdr:nvGrpSpPr>
        <xdr:cNvPr id="56" name="Group 28"/>
        <xdr:cNvGrpSpPr>
          <a:grpSpLocks/>
        </xdr:cNvGrpSpPr>
      </xdr:nvGrpSpPr>
      <xdr:grpSpPr>
        <a:xfrm>
          <a:off x="400050" y="24431625"/>
          <a:ext cx="1590675" cy="1857375"/>
          <a:chOff x="201083" y="23696083"/>
          <a:chExt cx="1606551" cy="2057401"/>
        </a:xfrm>
        <a:solidFill>
          <a:srgbClr val="FFFFFF"/>
        </a:solidFill>
      </xdr:grpSpPr>
      <xdr:sp>
        <xdr:nvSpPr>
          <xdr:cNvPr id="57" name="Rounded Rectangle 6"/>
          <xdr:cNvSpPr>
            <a:spLocks/>
          </xdr:cNvSpPr>
        </xdr:nvSpPr>
        <xdr:spPr>
          <a:xfrm>
            <a:off x="666581" y="23696083"/>
            <a:ext cx="908505" cy="510750"/>
          </a:xfrm>
          <a:prstGeom prst="round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" name="Straight Connector 9"/>
          <xdr:cNvSpPr>
            <a:spLocks/>
          </xdr:cNvSpPr>
        </xdr:nvSpPr>
        <xdr:spPr>
          <a:xfrm>
            <a:off x="201083" y="24221235"/>
            <a:ext cx="1573215" cy="0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" name="Straight Connector 85"/>
          <xdr:cNvSpPr>
            <a:spLocks/>
          </xdr:cNvSpPr>
        </xdr:nvSpPr>
        <xdr:spPr>
          <a:xfrm>
            <a:off x="998736" y="24848742"/>
            <a:ext cx="786808" cy="0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0" name="Straight Connector 86"/>
          <xdr:cNvSpPr>
            <a:spLocks/>
          </xdr:cNvSpPr>
        </xdr:nvSpPr>
        <xdr:spPr>
          <a:xfrm>
            <a:off x="234419" y="25446931"/>
            <a:ext cx="1573215" cy="0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" name="Straight Connector 88"/>
          <xdr:cNvSpPr>
            <a:spLocks/>
          </xdr:cNvSpPr>
        </xdr:nvSpPr>
        <xdr:spPr>
          <a:xfrm>
            <a:off x="212329" y="24133795"/>
            <a:ext cx="0" cy="1619689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" name="Straight Connector 89"/>
          <xdr:cNvSpPr>
            <a:spLocks/>
          </xdr:cNvSpPr>
        </xdr:nvSpPr>
        <xdr:spPr>
          <a:xfrm>
            <a:off x="987891" y="24221235"/>
            <a:ext cx="0" cy="1225697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Straight Connector 90"/>
          <xdr:cNvSpPr>
            <a:spLocks/>
          </xdr:cNvSpPr>
        </xdr:nvSpPr>
        <xdr:spPr>
          <a:xfrm>
            <a:off x="987891" y="25140893"/>
            <a:ext cx="786808" cy="0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Straight Connector 91"/>
          <xdr:cNvSpPr>
            <a:spLocks/>
          </xdr:cNvSpPr>
        </xdr:nvSpPr>
        <xdr:spPr>
          <a:xfrm>
            <a:off x="1009981" y="24527787"/>
            <a:ext cx="786808" cy="0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83</xdr:row>
      <xdr:rowOff>0</xdr:rowOff>
    </xdr:from>
    <xdr:to>
      <xdr:col>12</xdr:col>
      <xdr:colOff>0</xdr:colOff>
      <xdr:row>87</xdr:row>
      <xdr:rowOff>76200</xdr:rowOff>
    </xdr:to>
    <xdr:sp>
      <xdr:nvSpPr>
        <xdr:cNvPr id="65" name="Straight Connector 31"/>
        <xdr:cNvSpPr>
          <a:spLocks/>
        </xdr:cNvSpPr>
      </xdr:nvSpPr>
      <xdr:spPr>
        <a:xfrm flipV="1">
          <a:off x="1743075" y="23888700"/>
          <a:ext cx="2562225" cy="762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257175</xdr:colOff>
      <xdr:row>87</xdr:row>
      <xdr:rowOff>76200</xdr:rowOff>
    </xdr:from>
    <xdr:to>
      <xdr:col>11</xdr:col>
      <xdr:colOff>295275</xdr:colOff>
      <xdr:row>91</xdr:row>
      <xdr:rowOff>142875</xdr:rowOff>
    </xdr:to>
    <xdr:sp>
      <xdr:nvSpPr>
        <xdr:cNvPr id="66" name="Straight Connector 33"/>
        <xdr:cNvSpPr>
          <a:spLocks/>
        </xdr:cNvSpPr>
      </xdr:nvSpPr>
      <xdr:spPr>
        <a:xfrm>
          <a:off x="1743075" y="24650700"/>
          <a:ext cx="2505075" cy="752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87</xdr:row>
      <xdr:rowOff>76200</xdr:rowOff>
    </xdr:from>
    <xdr:to>
      <xdr:col>7</xdr:col>
      <xdr:colOff>76200</xdr:colOff>
      <xdr:row>108</xdr:row>
      <xdr:rowOff>9525</xdr:rowOff>
    </xdr:to>
    <xdr:grpSp>
      <xdr:nvGrpSpPr>
        <xdr:cNvPr id="67" name="Group 92"/>
        <xdr:cNvGrpSpPr>
          <a:grpSpLocks/>
        </xdr:cNvGrpSpPr>
      </xdr:nvGrpSpPr>
      <xdr:grpSpPr>
        <a:xfrm rot="16200000">
          <a:off x="2381250" y="24650700"/>
          <a:ext cx="238125" cy="3000375"/>
          <a:chOff x="217885" y="2786063"/>
          <a:chExt cx="1809223" cy="492954"/>
        </a:xfrm>
        <a:solidFill>
          <a:srgbClr val="FFFFFF"/>
        </a:solidFill>
      </xdr:grpSpPr>
      <xdr:sp>
        <xdr:nvSpPr>
          <xdr:cNvPr id="68" name="Straight Connector 93"/>
          <xdr:cNvSpPr>
            <a:spLocks/>
          </xdr:cNvSpPr>
        </xdr:nvSpPr>
        <xdr:spPr>
          <a:xfrm rot="5400000" flipV="1">
            <a:off x="1690593" y="2576435"/>
            <a:ext cx="0" cy="7027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Straight Connector 94"/>
          <xdr:cNvSpPr>
            <a:spLocks/>
          </xdr:cNvSpPr>
        </xdr:nvSpPr>
        <xdr:spPr>
          <a:xfrm>
            <a:off x="2027108" y="2786063"/>
            <a:ext cx="0" cy="2595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70" name="Group 95"/>
          <xdr:cNvGrpSpPr>
            <a:grpSpLocks/>
          </xdr:cNvGrpSpPr>
        </xdr:nvGrpSpPr>
        <xdr:grpSpPr>
          <a:xfrm rot="10800000">
            <a:off x="217885" y="2786063"/>
            <a:ext cx="839479" cy="259540"/>
            <a:chOff x="454352" y="2971800"/>
            <a:chExt cx="841048" cy="209550"/>
          </a:xfrm>
          <a:solidFill>
            <a:srgbClr val="FFFFFF"/>
          </a:solidFill>
        </xdr:grpSpPr>
        <xdr:sp>
          <xdr:nvSpPr>
            <xdr:cNvPr id="71" name="Straight Connector 96"/>
            <xdr:cNvSpPr>
              <a:spLocks/>
            </xdr:cNvSpPr>
          </xdr:nvSpPr>
          <xdr:spPr>
            <a:xfrm rot="16200000">
              <a:off x="456665" y="3086110"/>
              <a:ext cx="83873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2" name="Straight Connector 97"/>
            <xdr:cNvSpPr>
              <a:spLocks/>
            </xdr:cNvSpPr>
          </xdr:nvSpPr>
          <xdr:spPr>
            <a:xfrm>
              <a:off x="1280471" y="2990869"/>
              <a:ext cx="0" cy="2095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219075</xdr:colOff>
      <xdr:row>82</xdr:row>
      <xdr:rowOff>66675</xdr:rowOff>
    </xdr:from>
    <xdr:to>
      <xdr:col>11</xdr:col>
      <xdr:colOff>285750</xdr:colOff>
      <xdr:row>83</xdr:row>
      <xdr:rowOff>47625</xdr:rowOff>
    </xdr:to>
    <xdr:grpSp>
      <xdr:nvGrpSpPr>
        <xdr:cNvPr id="73" name="Group 98"/>
        <xdr:cNvGrpSpPr>
          <a:grpSpLocks/>
        </xdr:cNvGrpSpPr>
      </xdr:nvGrpSpPr>
      <xdr:grpSpPr>
        <a:xfrm>
          <a:off x="1704975" y="23745825"/>
          <a:ext cx="2533650" cy="190500"/>
          <a:chOff x="217886" y="2786063"/>
          <a:chExt cx="1794270" cy="259556"/>
        </a:xfrm>
        <a:solidFill>
          <a:srgbClr val="FFFFFF"/>
        </a:solidFill>
      </xdr:grpSpPr>
      <xdr:sp>
        <xdr:nvSpPr>
          <xdr:cNvPr id="74" name="Straight Connector 100"/>
          <xdr:cNvSpPr>
            <a:spLocks/>
          </xdr:cNvSpPr>
        </xdr:nvSpPr>
        <xdr:spPr>
          <a:xfrm>
            <a:off x="2012156" y="2786063"/>
            <a:ext cx="0" cy="2595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75" name="Group 101"/>
          <xdr:cNvGrpSpPr>
            <a:grpSpLocks/>
          </xdr:cNvGrpSpPr>
        </xdr:nvGrpSpPr>
        <xdr:grpSpPr>
          <a:xfrm rot="10800000">
            <a:off x="217886" y="2786063"/>
            <a:ext cx="1793821" cy="259556"/>
            <a:chOff x="-501653" y="2971800"/>
            <a:chExt cx="1797053" cy="209550"/>
          </a:xfrm>
          <a:solidFill>
            <a:srgbClr val="FFFFFF"/>
          </a:solidFill>
        </xdr:grpSpPr>
        <xdr:sp>
          <xdr:nvSpPr>
            <xdr:cNvPr id="76" name="Straight Connector 102"/>
            <xdr:cNvSpPr>
              <a:spLocks/>
            </xdr:cNvSpPr>
          </xdr:nvSpPr>
          <xdr:spPr>
            <a:xfrm rot="10800000" flipH="1">
              <a:off x="-501653" y="3069607"/>
              <a:ext cx="179750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7" name="Straight Connector 103"/>
            <xdr:cNvSpPr>
              <a:spLocks/>
            </xdr:cNvSpPr>
          </xdr:nvSpPr>
          <xdr:spPr>
            <a:xfrm>
              <a:off x="1303037" y="2985787"/>
              <a:ext cx="0" cy="2095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oneCellAnchor>
    <xdr:from>
      <xdr:col>0</xdr:col>
      <xdr:colOff>95250</xdr:colOff>
      <xdr:row>98</xdr:row>
      <xdr:rowOff>76200</xdr:rowOff>
    </xdr:from>
    <xdr:ext cx="4048125" cy="685800"/>
    <xdr:sp>
      <xdr:nvSpPr>
        <xdr:cNvPr id="78" name="Rectangle 79"/>
        <xdr:cNvSpPr>
          <a:spLocks/>
        </xdr:cNvSpPr>
      </xdr:nvSpPr>
      <xdr:spPr>
        <a:xfrm>
          <a:off x="95250" y="26479500"/>
          <a:ext cx="40481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600" b="1" i="0" u="none" baseline="0">
              <a:solidFill>
                <a:srgbClr val="FF6600"/>
              </a:solidFill>
            </a:rPr>
            <a:t>Spyder Calculations</a:t>
          </a:r>
        </a:p>
      </xdr:txBody>
    </xdr:sp>
    <xdr:clientData/>
  </xdr:oneCellAnchor>
  <xdr:oneCellAnchor>
    <xdr:from>
      <xdr:col>0</xdr:col>
      <xdr:colOff>85725</xdr:colOff>
      <xdr:row>147</xdr:row>
      <xdr:rowOff>114300</xdr:rowOff>
    </xdr:from>
    <xdr:ext cx="4238625" cy="657225"/>
    <xdr:sp>
      <xdr:nvSpPr>
        <xdr:cNvPr id="79" name="Rectangle 80"/>
        <xdr:cNvSpPr>
          <a:spLocks/>
        </xdr:cNvSpPr>
      </xdr:nvSpPr>
      <xdr:spPr>
        <a:xfrm>
          <a:off x="85725" y="35985450"/>
          <a:ext cx="42386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600" b="1" i="0" u="none" baseline="0">
              <a:solidFill>
                <a:srgbClr val="FF6600"/>
              </a:solidFill>
            </a:rPr>
            <a:t>Content Calculations</a:t>
          </a:r>
        </a:p>
      </xdr:txBody>
    </xdr:sp>
    <xdr:clientData/>
  </xdr:oneCellAnchor>
  <xdr:oneCellAnchor>
    <xdr:from>
      <xdr:col>32</xdr:col>
      <xdr:colOff>66675</xdr:colOff>
      <xdr:row>95</xdr:row>
      <xdr:rowOff>85725</xdr:rowOff>
    </xdr:from>
    <xdr:ext cx="1247775" cy="257175"/>
    <xdr:sp>
      <xdr:nvSpPr>
        <xdr:cNvPr id="80" name="Picture 15"/>
        <xdr:cNvSpPr>
          <a:spLocks noChangeAspect="1"/>
        </xdr:cNvSpPr>
      </xdr:nvSpPr>
      <xdr:spPr>
        <a:xfrm>
          <a:off x="11610975" y="26031825"/>
          <a:ext cx="1247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295275</xdr:colOff>
      <xdr:row>36</xdr:row>
      <xdr:rowOff>123825</xdr:rowOff>
    </xdr:from>
    <xdr:ext cx="7296150" cy="4076700"/>
    <xdr:sp>
      <xdr:nvSpPr>
        <xdr:cNvPr id="81" name="Picture 19"/>
        <xdr:cNvSpPr>
          <a:spLocks noChangeAspect="1"/>
        </xdr:cNvSpPr>
      </xdr:nvSpPr>
      <xdr:spPr>
        <a:xfrm>
          <a:off x="5305425" y="13192125"/>
          <a:ext cx="7296150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114300</xdr:colOff>
      <xdr:row>117</xdr:row>
      <xdr:rowOff>9525</xdr:rowOff>
    </xdr:from>
    <xdr:to>
      <xdr:col>0</xdr:col>
      <xdr:colOff>228600</xdr:colOff>
      <xdr:row>128</xdr:row>
      <xdr:rowOff>47625</xdr:rowOff>
    </xdr:to>
    <xdr:grpSp>
      <xdr:nvGrpSpPr>
        <xdr:cNvPr id="82" name="Group 82"/>
        <xdr:cNvGrpSpPr>
          <a:grpSpLocks/>
        </xdr:cNvGrpSpPr>
      </xdr:nvGrpSpPr>
      <xdr:grpSpPr>
        <a:xfrm rot="16200000">
          <a:off x="114300" y="29460825"/>
          <a:ext cx="114300" cy="1609725"/>
          <a:chOff x="217884" y="2786063"/>
          <a:chExt cx="1794272" cy="309205"/>
        </a:xfrm>
        <a:solidFill>
          <a:srgbClr val="FFFFFF"/>
        </a:solidFill>
      </xdr:grpSpPr>
      <xdr:sp>
        <xdr:nvSpPr>
          <xdr:cNvPr id="83" name="Straight Connector 83"/>
          <xdr:cNvSpPr>
            <a:spLocks/>
          </xdr:cNvSpPr>
        </xdr:nvSpPr>
        <xdr:spPr>
          <a:xfrm rot="5400000" flipV="1">
            <a:off x="1849774" y="2736514"/>
            <a:ext cx="0" cy="3588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Straight Connector 99"/>
          <xdr:cNvSpPr>
            <a:spLocks/>
          </xdr:cNvSpPr>
        </xdr:nvSpPr>
        <xdr:spPr>
          <a:xfrm>
            <a:off x="2012156" y="2786063"/>
            <a:ext cx="0" cy="2595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85" name="Group 108"/>
          <xdr:cNvGrpSpPr>
            <a:grpSpLocks/>
          </xdr:cNvGrpSpPr>
        </xdr:nvGrpSpPr>
        <xdr:grpSpPr>
          <a:xfrm rot="10800000">
            <a:off x="217884" y="2786063"/>
            <a:ext cx="501050" cy="259578"/>
            <a:chOff x="793435" y="2971800"/>
            <a:chExt cx="501965" cy="209550"/>
          </a:xfrm>
          <a:solidFill>
            <a:srgbClr val="FFFFFF"/>
          </a:solidFill>
        </xdr:grpSpPr>
        <xdr:sp>
          <xdr:nvSpPr>
            <xdr:cNvPr id="86" name="Straight Connector 109"/>
            <xdr:cNvSpPr>
              <a:spLocks/>
            </xdr:cNvSpPr>
          </xdr:nvSpPr>
          <xdr:spPr>
            <a:xfrm rot="16200000">
              <a:off x="793435" y="3118485"/>
              <a:ext cx="49644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7" name="Straight Connector 110"/>
            <xdr:cNvSpPr>
              <a:spLocks/>
            </xdr:cNvSpPr>
          </xdr:nvSpPr>
          <xdr:spPr>
            <a:xfrm>
              <a:off x="1261141" y="3034665"/>
              <a:ext cx="0" cy="2095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oneCellAnchor>
    <xdr:from>
      <xdr:col>32</xdr:col>
      <xdr:colOff>57150</xdr:colOff>
      <xdr:row>145</xdr:row>
      <xdr:rowOff>228600</xdr:rowOff>
    </xdr:from>
    <xdr:ext cx="1238250" cy="247650"/>
    <xdr:sp>
      <xdr:nvSpPr>
        <xdr:cNvPr id="88" name="Picture 111"/>
        <xdr:cNvSpPr>
          <a:spLocks noChangeAspect="1"/>
        </xdr:cNvSpPr>
      </xdr:nvSpPr>
      <xdr:spPr>
        <a:xfrm>
          <a:off x="11601450" y="35537775"/>
          <a:ext cx="1238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19050</xdr:colOff>
      <xdr:row>161</xdr:row>
      <xdr:rowOff>9525</xdr:rowOff>
    </xdr:from>
    <xdr:to>
      <xdr:col>10</xdr:col>
      <xdr:colOff>285750</xdr:colOff>
      <xdr:row>163</xdr:row>
      <xdr:rowOff>247650</xdr:rowOff>
    </xdr:to>
    <xdr:grpSp>
      <xdr:nvGrpSpPr>
        <xdr:cNvPr id="89" name="Group 142"/>
        <xdr:cNvGrpSpPr>
          <a:grpSpLocks/>
        </xdr:cNvGrpSpPr>
      </xdr:nvGrpSpPr>
      <xdr:grpSpPr>
        <a:xfrm>
          <a:off x="371475" y="39366825"/>
          <a:ext cx="3514725" cy="790575"/>
          <a:chOff x="371475" y="37233225"/>
          <a:chExt cx="5276850" cy="1195387"/>
        </a:xfrm>
        <a:solidFill>
          <a:srgbClr val="FFFFFF"/>
        </a:solidFill>
      </xdr:grpSpPr>
      <xdr:grpSp>
        <xdr:nvGrpSpPr>
          <xdr:cNvPr id="90" name="Group 143"/>
          <xdr:cNvGrpSpPr>
            <a:grpSpLocks/>
          </xdr:cNvGrpSpPr>
        </xdr:nvGrpSpPr>
        <xdr:grpSpPr>
          <a:xfrm>
            <a:off x="371475" y="37233225"/>
            <a:ext cx="5276850" cy="1195387"/>
            <a:chOff x="371475" y="37233225"/>
            <a:chExt cx="5276850" cy="1195387"/>
          </a:xfrm>
          <a:solidFill>
            <a:srgbClr val="FFFFFF"/>
          </a:solidFill>
        </xdr:grpSpPr>
        <xdr:sp>
          <xdr:nvSpPr>
            <xdr:cNvPr id="91" name="Rectangle 145"/>
            <xdr:cNvSpPr>
              <a:spLocks/>
            </xdr:cNvSpPr>
          </xdr:nvSpPr>
          <xdr:spPr>
            <a:xfrm>
              <a:off x="371475" y="37233225"/>
              <a:ext cx="5259700" cy="1195387"/>
            </a:xfrm>
            <a:prstGeom prst="rect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2" name="Flowchart: Delay 146"/>
            <xdr:cNvSpPr>
              <a:spLocks/>
            </xdr:cNvSpPr>
          </xdr:nvSpPr>
          <xdr:spPr>
            <a:xfrm rot="16200000">
              <a:off x="3978202" y="38087030"/>
              <a:ext cx="1158269" cy="341582"/>
            </a:xfrm>
            <a:prstGeom prst="flowChartDelay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3" name="Straight Connector 147"/>
            <xdr:cNvSpPr>
              <a:spLocks/>
            </xdr:cNvSpPr>
          </xdr:nvSpPr>
          <xdr:spPr>
            <a:xfrm>
              <a:off x="388625" y="38049077"/>
              <a:ext cx="5259700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4" name="Smiley Face 148"/>
            <xdr:cNvSpPr>
              <a:spLocks/>
            </xdr:cNvSpPr>
          </xdr:nvSpPr>
          <xdr:spPr>
            <a:xfrm>
              <a:off x="4125954" y="37365913"/>
              <a:ext cx="842977" cy="834978"/>
            </a:xfrm>
            <a:prstGeom prst="smileyFac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5" name="Isosceles Triangle 149"/>
            <xdr:cNvSpPr>
              <a:spLocks/>
            </xdr:cNvSpPr>
          </xdr:nvSpPr>
          <xdr:spPr>
            <a:xfrm>
              <a:off x="983590" y="37422993"/>
              <a:ext cx="1836344" cy="986792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6" name="Isosceles Triangle 150"/>
            <xdr:cNvSpPr>
              <a:spLocks/>
            </xdr:cNvSpPr>
          </xdr:nvSpPr>
          <xdr:spPr>
            <a:xfrm>
              <a:off x="1363523" y="37422993"/>
              <a:ext cx="1836344" cy="1005619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7" name="Isosceles Triangle 151"/>
            <xdr:cNvSpPr>
              <a:spLocks/>
            </xdr:cNvSpPr>
          </xdr:nvSpPr>
          <xdr:spPr>
            <a:xfrm>
              <a:off x="371475" y="37422993"/>
              <a:ext cx="1836344" cy="1005619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98" name="Sun 144"/>
          <xdr:cNvSpPr>
            <a:spLocks/>
          </xdr:cNvSpPr>
        </xdr:nvSpPr>
        <xdr:spPr>
          <a:xfrm>
            <a:off x="2936024" y="37271179"/>
            <a:ext cx="561985" cy="569303"/>
          </a:xfrm>
          <a:prstGeom prst="su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25</xdr:col>
      <xdr:colOff>19050</xdr:colOff>
      <xdr:row>161</xdr:row>
      <xdr:rowOff>9525</xdr:rowOff>
    </xdr:from>
    <xdr:to>
      <xdr:col>35</xdr:col>
      <xdr:colOff>57150</xdr:colOff>
      <xdr:row>167</xdr:row>
      <xdr:rowOff>9525</xdr:rowOff>
    </xdr:to>
    <xdr:grpSp>
      <xdr:nvGrpSpPr>
        <xdr:cNvPr id="99" name="Group 172"/>
        <xdr:cNvGrpSpPr>
          <a:grpSpLocks/>
        </xdr:cNvGrpSpPr>
      </xdr:nvGrpSpPr>
      <xdr:grpSpPr>
        <a:xfrm>
          <a:off x="8905875" y="39366825"/>
          <a:ext cx="3752850" cy="1657350"/>
          <a:chOff x="371475" y="37233225"/>
          <a:chExt cx="5276850" cy="1195387"/>
        </a:xfrm>
        <a:solidFill>
          <a:srgbClr val="FFFFFF"/>
        </a:solidFill>
      </xdr:grpSpPr>
      <xdr:grpSp>
        <xdr:nvGrpSpPr>
          <xdr:cNvPr id="100" name="Group 173"/>
          <xdr:cNvGrpSpPr>
            <a:grpSpLocks/>
          </xdr:cNvGrpSpPr>
        </xdr:nvGrpSpPr>
        <xdr:grpSpPr>
          <a:xfrm>
            <a:off x="371475" y="37233225"/>
            <a:ext cx="5276850" cy="1195387"/>
            <a:chOff x="371475" y="37233225"/>
            <a:chExt cx="5276850" cy="1195387"/>
          </a:xfrm>
          <a:solidFill>
            <a:srgbClr val="FFFFFF"/>
          </a:solidFill>
        </xdr:grpSpPr>
        <xdr:sp>
          <xdr:nvSpPr>
            <xdr:cNvPr id="101" name="Rectangle 175"/>
            <xdr:cNvSpPr>
              <a:spLocks/>
            </xdr:cNvSpPr>
          </xdr:nvSpPr>
          <xdr:spPr>
            <a:xfrm>
              <a:off x="371475" y="37233225"/>
              <a:ext cx="5261019" cy="1186422"/>
            </a:xfrm>
            <a:prstGeom prst="rect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2" name="Flowchart: Delay 176"/>
            <xdr:cNvSpPr>
              <a:spLocks/>
            </xdr:cNvSpPr>
          </xdr:nvSpPr>
          <xdr:spPr>
            <a:xfrm rot="16200000">
              <a:off x="3982160" y="38093605"/>
              <a:ext cx="1151673" cy="335007"/>
            </a:xfrm>
            <a:prstGeom prst="flowChartDelay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3" name="Straight Connector 177"/>
            <xdr:cNvSpPr>
              <a:spLocks/>
            </xdr:cNvSpPr>
          </xdr:nvSpPr>
          <xdr:spPr>
            <a:xfrm>
              <a:off x="387306" y="38048180"/>
              <a:ext cx="5261019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4" name="Smiley Face 178"/>
            <xdr:cNvSpPr>
              <a:spLocks/>
            </xdr:cNvSpPr>
          </xdr:nvSpPr>
          <xdr:spPr>
            <a:xfrm>
              <a:off x="4123315" y="37359936"/>
              <a:ext cx="856169" cy="842150"/>
            </a:xfrm>
            <a:prstGeom prst="smileyFac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5" name="Isosceles Triangle 179"/>
            <xdr:cNvSpPr>
              <a:spLocks/>
            </xdr:cNvSpPr>
          </xdr:nvSpPr>
          <xdr:spPr>
            <a:xfrm>
              <a:off x="978313" y="37414326"/>
              <a:ext cx="1836344" cy="996056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6" name="Isosceles Triangle 180"/>
            <xdr:cNvSpPr>
              <a:spLocks/>
            </xdr:cNvSpPr>
          </xdr:nvSpPr>
          <xdr:spPr>
            <a:xfrm>
              <a:off x="1367480" y="37423292"/>
              <a:ext cx="1836344" cy="996056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7" name="Isosceles Triangle 181"/>
            <xdr:cNvSpPr>
              <a:spLocks/>
            </xdr:cNvSpPr>
          </xdr:nvSpPr>
          <xdr:spPr>
            <a:xfrm>
              <a:off x="371475" y="37423292"/>
              <a:ext cx="1836344" cy="996056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08" name="Sun 174"/>
          <xdr:cNvSpPr>
            <a:spLocks/>
          </xdr:cNvSpPr>
        </xdr:nvSpPr>
        <xdr:spPr>
          <a:xfrm>
            <a:off x="2939982" y="37269385"/>
            <a:ext cx="560665" cy="561533"/>
          </a:xfrm>
          <a:prstGeom prst="su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13</xdr:col>
      <xdr:colOff>19050</xdr:colOff>
      <xdr:row>161</xdr:row>
      <xdr:rowOff>9525</xdr:rowOff>
    </xdr:from>
    <xdr:to>
      <xdr:col>23</xdr:col>
      <xdr:colOff>57150</xdr:colOff>
      <xdr:row>167</xdr:row>
      <xdr:rowOff>9525</xdr:rowOff>
    </xdr:to>
    <xdr:grpSp>
      <xdr:nvGrpSpPr>
        <xdr:cNvPr id="109" name="Group 192"/>
        <xdr:cNvGrpSpPr>
          <a:grpSpLocks/>
        </xdr:cNvGrpSpPr>
      </xdr:nvGrpSpPr>
      <xdr:grpSpPr>
        <a:xfrm>
          <a:off x="4676775" y="39366825"/>
          <a:ext cx="3562350" cy="1657350"/>
          <a:chOff x="371475" y="37233225"/>
          <a:chExt cx="5276850" cy="1195387"/>
        </a:xfrm>
        <a:solidFill>
          <a:srgbClr val="FFFFFF"/>
        </a:solidFill>
      </xdr:grpSpPr>
      <xdr:grpSp>
        <xdr:nvGrpSpPr>
          <xdr:cNvPr id="110" name="Group 193"/>
          <xdr:cNvGrpSpPr>
            <a:grpSpLocks/>
          </xdr:cNvGrpSpPr>
        </xdr:nvGrpSpPr>
        <xdr:grpSpPr>
          <a:xfrm>
            <a:off x="371475" y="37233225"/>
            <a:ext cx="5276850" cy="1195387"/>
            <a:chOff x="371475" y="37233225"/>
            <a:chExt cx="5276850" cy="1195387"/>
          </a:xfrm>
          <a:solidFill>
            <a:srgbClr val="FFFFFF"/>
          </a:solidFill>
        </xdr:grpSpPr>
        <xdr:sp>
          <xdr:nvSpPr>
            <xdr:cNvPr id="111" name="Rectangle 195"/>
            <xdr:cNvSpPr>
              <a:spLocks/>
            </xdr:cNvSpPr>
          </xdr:nvSpPr>
          <xdr:spPr>
            <a:xfrm>
              <a:off x="371475" y="37233225"/>
              <a:ext cx="5261019" cy="1186422"/>
            </a:xfrm>
            <a:prstGeom prst="rect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2" name="Flowchart: Delay 196"/>
            <xdr:cNvSpPr>
              <a:spLocks/>
            </xdr:cNvSpPr>
          </xdr:nvSpPr>
          <xdr:spPr>
            <a:xfrm rot="16200000">
              <a:off x="3982160" y="38093605"/>
              <a:ext cx="1159588" cy="335007"/>
            </a:xfrm>
            <a:prstGeom prst="flowChartDelay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3" name="Straight Connector 197"/>
            <xdr:cNvSpPr>
              <a:spLocks/>
            </xdr:cNvSpPr>
          </xdr:nvSpPr>
          <xdr:spPr>
            <a:xfrm>
              <a:off x="387306" y="38048180"/>
              <a:ext cx="5261019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4" name="Smiley Face 198"/>
            <xdr:cNvSpPr>
              <a:spLocks/>
            </xdr:cNvSpPr>
          </xdr:nvSpPr>
          <xdr:spPr>
            <a:xfrm>
              <a:off x="4128592" y="37359936"/>
              <a:ext cx="849573" cy="842150"/>
            </a:xfrm>
            <a:prstGeom prst="smileyFac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5" name="Isosceles Triangle 199"/>
            <xdr:cNvSpPr>
              <a:spLocks/>
            </xdr:cNvSpPr>
          </xdr:nvSpPr>
          <xdr:spPr>
            <a:xfrm>
              <a:off x="975674" y="37414326"/>
              <a:ext cx="1845578" cy="996056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6" name="Isosceles Triangle 200"/>
            <xdr:cNvSpPr>
              <a:spLocks/>
            </xdr:cNvSpPr>
          </xdr:nvSpPr>
          <xdr:spPr>
            <a:xfrm>
              <a:off x="1367480" y="37423292"/>
              <a:ext cx="1829748" cy="996056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7" name="Isosceles Triangle 201"/>
            <xdr:cNvSpPr>
              <a:spLocks/>
            </xdr:cNvSpPr>
          </xdr:nvSpPr>
          <xdr:spPr>
            <a:xfrm>
              <a:off x="371475" y="37423292"/>
              <a:ext cx="1845578" cy="996056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18" name="Sun 194"/>
          <xdr:cNvSpPr>
            <a:spLocks/>
          </xdr:cNvSpPr>
        </xdr:nvSpPr>
        <xdr:spPr>
          <a:xfrm>
            <a:off x="2936024" y="37269385"/>
            <a:ext cx="555388" cy="561533"/>
          </a:xfrm>
          <a:prstGeom prst="su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285750</xdr:colOff>
      <xdr:row>167</xdr:row>
      <xdr:rowOff>0</xdr:rowOff>
    </xdr:from>
    <xdr:to>
      <xdr:col>10</xdr:col>
      <xdr:colOff>257175</xdr:colOff>
      <xdr:row>170</xdr:row>
      <xdr:rowOff>9525</xdr:rowOff>
    </xdr:to>
    <xdr:grpSp>
      <xdr:nvGrpSpPr>
        <xdr:cNvPr id="119" name="Group 202"/>
        <xdr:cNvGrpSpPr>
          <a:grpSpLocks/>
        </xdr:cNvGrpSpPr>
      </xdr:nvGrpSpPr>
      <xdr:grpSpPr>
        <a:xfrm>
          <a:off x="285750" y="41014650"/>
          <a:ext cx="3571875" cy="838200"/>
          <a:chOff x="371475" y="37233225"/>
          <a:chExt cx="5276850" cy="1195387"/>
        </a:xfrm>
        <a:solidFill>
          <a:srgbClr val="FFFFFF"/>
        </a:solidFill>
      </xdr:grpSpPr>
      <xdr:grpSp>
        <xdr:nvGrpSpPr>
          <xdr:cNvPr id="120" name="Group 203"/>
          <xdr:cNvGrpSpPr>
            <a:grpSpLocks/>
          </xdr:cNvGrpSpPr>
        </xdr:nvGrpSpPr>
        <xdr:grpSpPr>
          <a:xfrm>
            <a:off x="371475" y="37233225"/>
            <a:ext cx="5276850" cy="1195387"/>
            <a:chOff x="371475" y="37233225"/>
            <a:chExt cx="5276850" cy="1195387"/>
          </a:xfrm>
          <a:solidFill>
            <a:srgbClr val="FFFFFF"/>
          </a:solidFill>
        </xdr:grpSpPr>
        <xdr:sp>
          <xdr:nvSpPr>
            <xdr:cNvPr id="121" name="Rectangle 205"/>
            <xdr:cNvSpPr>
              <a:spLocks/>
            </xdr:cNvSpPr>
          </xdr:nvSpPr>
          <xdr:spPr>
            <a:xfrm>
              <a:off x="371475" y="37233225"/>
              <a:ext cx="5261019" cy="1195387"/>
            </a:xfrm>
            <a:prstGeom prst="rect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2" name="Flowchart: Delay 206"/>
            <xdr:cNvSpPr>
              <a:spLocks/>
            </xdr:cNvSpPr>
          </xdr:nvSpPr>
          <xdr:spPr>
            <a:xfrm rot="16200000">
              <a:off x="3970287" y="38089720"/>
              <a:ext cx="1156949" cy="338892"/>
            </a:xfrm>
            <a:prstGeom prst="flowChartDelay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3" name="Straight Connector 207"/>
            <xdr:cNvSpPr>
              <a:spLocks/>
            </xdr:cNvSpPr>
          </xdr:nvSpPr>
          <xdr:spPr>
            <a:xfrm>
              <a:off x="387306" y="38053858"/>
              <a:ext cx="5261019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4" name="Smiley Face 208"/>
            <xdr:cNvSpPr>
              <a:spLocks/>
            </xdr:cNvSpPr>
          </xdr:nvSpPr>
          <xdr:spPr>
            <a:xfrm>
              <a:off x="4118039" y="37358143"/>
              <a:ext cx="846934" cy="838564"/>
            </a:xfrm>
            <a:prstGeom prst="smileyFac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5" name="Isosceles Triangle 209"/>
            <xdr:cNvSpPr>
              <a:spLocks/>
            </xdr:cNvSpPr>
          </xdr:nvSpPr>
          <xdr:spPr>
            <a:xfrm>
              <a:off x="974355" y="37411637"/>
              <a:ext cx="1840301" cy="999045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6" name="Isosceles Triangle 210"/>
            <xdr:cNvSpPr>
              <a:spLocks/>
            </xdr:cNvSpPr>
          </xdr:nvSpPr>
          <xdr:spPr>
            <a:xfrm>
              <a:off x="1364842" y="37429567"/>
              <a:ext cx="1840301" cy="999045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7" name="Isosceles Triangle 211"/>
            <xdr:cNvSpPr>
              <a:spLocks/>
            </xdr:cNvSpPr>
          </xdr:nvSpPr>
          <xdr:spPr>
            <a:xfrm>
              <a:off x="371475" y="37429567"/>
              <a:ext cx="1840301" cy="999045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28" name="Sun 204"/>
          <xdr:cNvSpPr>
            <a:spLocks/>
          </xdr:cNvSpPr>
        </xdr:nvSpPr>
        <xdr:spPr>
          <a:xfrm>
            <a:off x="2928109" y="37268788"/>
            <a:ext cx="569900" cy="570797"/>
          </a:xfrm>
          <a:prstGeom prst="su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25</xdr:col>
      <xdr:colOff>19050</xdr:colOff>
      <xdr:row>171</xdr:row>
      <xdr:rowOff>9525</xdr:rowOff>
    </xdr:from>
    <xdr:to>
      <xdr:col>35</xdr:col>
      <xdr:colOff>57150</xdr:colOff>
      <xdr:row>179</xdr:row>
      <xdr:rowOff>171450</xdr:rowOff>
    </xdr:to>
    <xdr:grpSp>
      <xdr:nvGrpSpPr>
        <xdr:cNvPr id="129" name="Group 212"/>
        <xdr:cNvGrpSpPr>
          <a:grpSpLocks/>
        </xdr:cNvGrpSpPr>
      </xdr:nvGrpSpPr>
      <xdr:grpSpPr>
        <a:xfrm>
          <a:off x="8905875" y="42129075"/>
          <a:ext cx="3752850" cy="2371725"/>
          <a:chOff x="371475" y="37233225"/>
          <a:chExt cx="5276850" cy="1195387"/>
        </a:xfrm>
        <a:solidFill>
          <a:srgbClr val="FFFFFF"/>
        </a:solidFill>
      </xdr:grpSpPr>
      <xdr:grpSp>
        <xdr:nvGrpSpPr>
          <xdr:cNvPr id="130" name="Group 213"/>
          <xdr:cNvGrpSpPr>
            <a:grpSpLocks/>
          </xdr:cNvGrpSpPr>
        </xdr:nvGrpSpPr>
        <xdr:grpSpPr>
          <a:xfrm>
            <a:off x="371475" y="37233225"/>
            <a:ext cx="5276850" cy="1195387"/>
            <a:chOff x="371475" y="37233225"/>
            <a:chExt cx="5276850" cy="1195387"/>
          </a:xfrm>
          <a:solidFill>
            <a:srgbClr val="FFFFFF"/>
          </a:solidFill>
        </xdr:grpSpPr>
        <xdr:sp>
          <xdr:nvSpPr>
            <xdr:cNvPr id="131" name="Rectangle 215"/>
            <xdr:cNvSpPr>
              <a:spLocks/>
            </xdr:cNvSpPr>
          </xdr:nvSpPr>
          <xdr:spPr>
            <a:xfrm>
              <a:off x="371475" y="37233225"/>
              <a:ext cx="5261019" cy="1189111"/>
            </a:xfrm>
            <a:prstGeom prst="rect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2" name="Flowchart: Delay 216"/>
            <xdr:cNvSpPr>
              <a:spLocks/>
            </xdr:cNvSpPr>
          </xdr:nvSpPr>
          <xdr:spPr>
            <a:xfrm rot="16200000">
              <a:off x="3982160" y="38093306"/>
              <a:ext cx="1151673" cy="335306"/>
            </a:xfrm>
            <a:prstGeom prst="flowChartDelay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3" name="Straight Connector 217"/>
            <xdr:cNvSpPr>
              <a:spLocks/>
            </xdr:cNvSpPr>
          </xdr:nvSpPr>
          <xdr:spPr>
            <a:xfrm>
              <a:off x="387306" y="38055352"/>
              <a:ext cx="5261019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4" name="Smiley Face 218"/>
            <xdr:cNvSpPr>
              <a:spLocks/>
            </xdr:cNvSpPr>
          </xdr:nvSpPr>
          <xdr:spPr>
            <a:xfrm>
              <a:off x="4123315" y="37359637"/>
              <a:ext cx="856169" cy="847529"/>
            </a:xfrm>
            <a:prstGeom prst="smileyFac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5" name="Isosceles Triangle 219"/>
            <xdr:cNvSpPr>
              <a:spLocks/>
            </xdr:cNvSpPr>
          </xdr:nvSpPr>
          <xdr:spPr>
            <a:xfrm>
              <a:off x="978313" y="37416717"/>
              <a:ext cx="1836344" cy="999344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6" name="Isosceles Triangle 220"/>
            <xdr:cNvSpPr>
              <a:spLocks/>
            </xdr:cNvSpPr>
          </xdr:nvSpPr>
          <xdr:spPr>
            <a:xfrm>
              <a:off x="1367480" y="37422993"/>
              <a:ext cx="1836344" cy="999344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7" name="Isosceles Triangle 221"/>
            <xdr:cNvSpPr>
              <a:spLocks/>
            </xdr:cNvSpPr>
          </xdr:nvSpPr>
          <xdr:spPr>
            <a:xfrm>
              <a:off x="371475" y="37422993"/>
              <a:ext cx="1836344" cy="999344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38" name="Sun 214"/>
          <xdr:cNvSpPr>
            <a:spLocks/>
          </xdr:cNvSpPr>
        </xdr:nvSpPr>
        <xdr:spPr>
          <a:xfrm>
            <a:off x="2939982" y="37271179"/>
            <a:ext cx="560665" cy="563027"/>
          </a:xfrm>
          <a:prstGeom prst="su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13</xdr:col>
      <xdr:colOff>19050</xdr:colOff>
      <xdr:row>171</xdr:row>
      <xdr:rowOff>9525</xdr:rowOff>
    </xdr:from>
    <xdr:to>
      <xdr:col>23</xdr:col>
      <xdr:colOff>57150</xdr:colOff>
      <xdr:row>179</xdr:row>
      <xdr:rowOff>200025</xdr:rowOff>
    </xdr:to>
    <xdr:grpSp>
      <xdr:nvGrpSpPr>
        <xdr:cNvPr id="139" name="Group 222"/>
        <xdr:cNvGrpSpPr>
          <a:grpSpLocks/>
        </xdr:cNvGrpSpPr>
      </xdr:nvGrpSpPr>
      <xdr:grpSpPr>
        <a:xfrm>
          <a:off x="4676775" y="42129075"/>
          <a:ext cx="3562350" cy="2400300"/>
          <a:chOff x="371475" y="37233225"/>
          <a:chExt cx="5276850" cy="1195387"/>
        </a:xfrm>
        <a:solidFill>
          <a:srgbClr val="FFFFFF"/>
        </a:solidFill>
      </xdr:grpSpPr>
      <xdr:grpSp>
        <xdr:nvGrpSpPr>
          <xdr:cNvPr id="140" name="Group 223"/>
          <xdr:cNvGrpSpPr>
            <a:grpSpLocks/>
          </xdr:cNvGrpSpPr>
        </xdr:nvGrpSpPr>
        <xdr:grpSpPr>
          <a:xfrm>
            <a:off x="371475" y="37233225"/>
            <a:ext cx="5276850" cy="1195387"/>
            <a:chOff x="371475" y="37233225"/>
            <a:chExt cx="5276850" cy="1195387"/>
          </a:xfrm>
          <a:solidFill>
            <a:srgbClr val="FFFFFF"/>
          </a:solidFill>
        </xdr:grpSpPr>
        <xdr:sp>
          <xdr:nvSpPr>
            <xdr:cNvPr id="141" name="Rectangle 225"/>
            <xdr:cNvSpPr>
              <a:spLocks/>
            </xdr:cNvSpPr>
          </xdr:nvSpPr>
          <xdr:spPr>
            <a:xfrm>
              <a:off x="371475" y="37233225"/>
              <a:ext cx="5261019" cy="1189111"/>
            </a:xfrm>
            <a:prstGeom prst="rect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2" name="Flowchart: Delay 226"/>
            <xdr:cNvSpPr>
              <a:spLocks/>
            </xdr:cNvSpPr>
          </xdr:nvSpPr>
          <xdr:spPr>
            <a:xfrm rot="16200000">
              <a:off x="3982160" y="38090616"/>
              <a:ext cx="1159588" cy="337996"/>
            </a:xfrm>
            <a:prstGeom prst="flowChartDelay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3" name="Straight Connector 227"/>
            <xdr:cNvSpPr>
              <a:spLocks/>
            </xdr:cNvSpPr>
          </xdr:nvSpPr>
          <xdr:spPr>
            <a:xfrm>
              <a:off x="387306" y="38052962"/>
              <a:ext cx="5261019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4" name="Smiley Face 228"/>
            <xdr:cNvSpPr>
              <a:spLocks/>
            </xdr:cNvSpPr>
          </xdr:nvSpPr>
          <xdr:spPr>
            <a:xfrm>
              <a:off x="4128592" y="37358442"/>
              <a:ext cx="849573" cy="844840"/>
            </a:xfrm>
            <a:prstGeom prst="smileyFac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5" name="Isosceles Triangle 229"/>
            <xdr:cNvSpPr>
              <a:spLocks/>
            </xdr:cNvSpPr>
          </xdr:nvSpPr>
          <xdr:spPr>
            <a:xfrm>
              <a:off x="975674" y="37414625"/>
              <a:ext cx="1845578" cy="1001435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6" name="Isosceles Triangle 230"/>
            <xdr:cNvSpPr>
              <a:spLocks/>
            </xdr:cNvSpPr>
          </xdr:nvSpPr>
          <xdr:spPr>
            <a:xfrm>
              <a:off x="1367480" y="37420901"/>
              <a:ext cx="1829748" cy="1001435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7" name="Isosceles Triangle 231"/>
            <xdr:cNvSpPr>
              <a:spLocks/>
            </xdr:cNvSpPr>
          </xdr:nvSpPr>
          <xdr:spPr>
            <a:xfrm>
              <a:off x="371475" y="37420901"/>
              <a:ext cx="1845578" cy="1001435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48" name="Sun 224"/>
          <xdr:cNvSpPr>
            <a:spLocks/>
          </xdr:cNvSpPr>
        </xdr:nvSpPr>
        <xdr:spPr>
          <a:xfrm>
            <a:off x="2936024" y="37270880"/>
            <a:ext cx="555388" cy="563326"/>
          </a:xfrm>
          <a:prstGeom prst="su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173</xdr:row>
      <xdr:rowOff>266700</xdr:rowOff>
    </xdr:from>
    <xdr:to>
      <xdr:col>10</xdr:col>
      <xdr:colOff>266700</xdr:colOff>
      <xdr:row>176</xdr:row>
      <xdr:rowOff>228600</xdr:rowOff>
    </xdr:to>
    <xdr:grpSp>
      <xdr:nvGrpSpPr>
        <xdr:cNvPr id="149" name="Group 232"/>
        <xdr:cNvGrpSpPr>
          <a:grpSpLocks/>
        </xdr:cNvGrpSpPr>
      </xdr:nvGrpSpPr>
      <xdr:grpSpPr>
        <a:xfrm>
          <a:off x="352425" y="42938700"/>
          <a:ext cx="3514725" cy="790575"/>
          <a:chOff x="371475" y="37233225"/>
          <a:chExt cx="5276850" cy="1195387"/>
        </a:xfrm>
        <a:solidFill>
          <a:srgbClr val="FFFFFF"/>
        </a:solidFill>
      </xdr:grpSpPr>
      <xdr:grpSp>
        <xdr:nvGrpSpPr>
          <xdr:cNvPr id="150" name="Group 233"/>
          <xdr:cNvGrpSpPr>
            <a:grpSpLocks/>
          </xdr:cNvGrpSpPr>
        </xdr:nvGrpSpPr>
        <xdr:grpSpPr>
          <a:xfrm>
            <a:off x="371475" y="37233225"/>
            <a:ext cx="5276850" cy="1195387"/>
            <a:chOff x="371475" y="37233225"/>
            <a:chExt cx="5276850" cy="1195387"/>
          </a:xfrm>
          <a:solidFill>
            <a:srgbClr val="FFFFFF"/>
          </a:solidFill>
        </xdr:grpSpPr>
        <xdr:sp>
          <xdr:nvSpPr>
            <xdr:cNvPr id="151" name="Rectangle 235"/>
            <xdr:cNvSpPr>
              <a:spLocks/>
            </xdr:cNvSpPr>
          </xdr:nvSpPr>
          <xdr:spPr>
            <a:xfrm>
              <a:off x="371475" y="37233225"/>
              <a:ext cx="5259700" cy="1195387"/>
            </a:xfrm>
            <a:prstGeom prst="rect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2" name="Flowchart: Delay 236"/>
            <xdr:cNvSpPr>
              <a:spLocks/>
            </xdr:cNvSpPr>
          </xdr:nvSpPr>
          <xdr:spPr>
            <a:xfrm rot="16200000">
              <a:off x="3978202" y="38087030"/>
              <a:ext cx="1158269" cy="341582"/>
            </a:xfrm>
            <a:prstGeom prst="flowChartDelay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3" name="Straight Connector 237"/>
            <xdr:cNvSpPr>
              <a:spLocks/>
            </xdr:cNvSpPr>
          </xdr:nvSpPr>
          <xdr:spPr>
            <a:xfrm>
              <a:off x="388625" y="38049077"/>
              <a:ext cx="5259700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4" name="Smiley Face 238"/>
            <xdr:cNvSpPr>
              <a:spLocks/>
            </xdr:cNvSpPr>
          </xdr:nvSpPr>
          <xdr:spPr>
            <a:xfrm>
              <a:off x="4125954" y="37365913"/>
              <a:ext cx="842977" cy="834978"/>
            </a:xfrm>
            <a:prstGeom prst="smileyFac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5" name="Isosceles Triangle 239"/>
            <xdr:cNvSpPr>
              <a:spLocks/>
            </xdr:cNvSpPr>
          </xdr:nvSpPr>
          <xdr:spPr>
            <a:xfrm>
              <a:off x="983590" y="37422993"/>
              <a:ext cx="1836344" cy="986792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6" name="Isosceles Triangle 240"/>
            <xdr:cNvSpPr>
              <a:spLocks/>
            </xdr:cNvSpPr>
          </xdr:nvSpPr>
          <xdr:spPr>
            <a:xfrm>
              <a:off x="1363523" y="37422993"/>
              <a:ext cx="1836344" cy="1005619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7" name="Isosceles Triangle 241"/>
            <xdr:cNvSpPr>
              <a:spLocks/>
            </xdr:cNvSpPr>
          </xdr:nvSpPr>
          <xdr:spPr>
            <a:xfrm>
              <a:off x="371475" y="37422993"/>
              <a:ext cx="1836344" cy="1005619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58" name="Sun 234"/>
          <xdr:cNvSpPr>
            <a:spLocks/>
          </xdr:cNvSpPr>
        </xdr:nvSpPr>
        <xdr:spPr>
          <a:xfrm>
            <a:off x="2936024" y="37271179"/>
            <a:ext cx="561985" cy="569303"/>
          </a:xfrm>
          <a:prstGeom prst="su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180</xdr:row>
      <xdr:rowOff>38100</xdr:rowOff>
    </xdr:from>
    <xdr:to>
      <xdr:col>10</xdr:col>
      <xdr:colOff>295275</xdr:colOff>
      <xdr:row>183</xdr:row>
      <xdr:rowOff>47625</xdr:rowOff>
    </xdr:to>
    <xdr:grpSp>
      <xdr:nvGrpSpPr>
        <xdr:cNvPr id="159" name="Group 242"/>
        <xdr:cNvGrpSpPr>
          <a:grpSpLocks/>
        </xdr:cNvGrpSpPr>
      </xdr:nvGrpSpPr>
      <xdr:grpSpPr>
        <a:xfrm>
          <a:off x="381000" y="44643675"/>
          <a:ext cx="3514725" cy="838200"/>
          <a:chOff x="371475" y="37233225"/>
          <a:chExt cx="5276850" cy="1195387"/>
        </a:xfrm>
        <a:solidFill>
          <a:srgbClr val="FFFFFF"/>
        </a:solidFill>
      </xdr:grpSpPr>
      <xdr:grpSp>
        <xdr:nvGrpSpPr>
          <xdr:cNvPr id="160" name="Group 243"/>
          <xdr:cNvGrpSpPr>
            <a:grpSpLocks/>
          </xdr:cNvGrpSpPr>
        </xdr:nvGrpSpPr>
        <xdr:grpSpPr>
          <a:xfrm>
            <a:off x="371475" y="37233225"/>
            <a:ext cx="5276850" cy="1195387"/>
            <a:chOff x="371475" y="37233225"/>
            <a:chExt cx="5276850" cy="1195387"/>
          </a:xfrm>
          <a:solidFill>
            <a:srgbClr val="FFFFFF"/>
          </a:solidFill>
        </xdr:grpSpPr>
        <xdr:sp>
          <xdr:nvSpPr>
            <xdr:cNvPr id="161" name="Rectangle 245"/>
            <xdr:cNvSpPr>
              <a:spLocks/>
            </xdr:cNvSpPr>
          </xdr:nvSpPr>
          <xdr:spPr>
            <a:xfrm>
              <a:off x="371475" y="37233225"/>
              <a:ext cx="5259700" cy="1195387"/>
            </a:xfrm>
            <a:prstGeom prst="rect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2" name="Flowchart: Delay 246"/>
            <xdr:cNvSpPr>
              <a:spLocks/>
            </xdr:cNvSpPr>
          </xdr:nvSpPr>
          <xdr:spPr>
            <a:xfrm rot="16200000">
              <a:off x="3978202" y="38089720"/>
              <a:ext cx="1158269" cy="338892"/>
            </a:xfrm>
            <a:prstGeom prst="flowChartDelay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3" name="Straight Connector 247"/>
            <xdr:cNvSpPr>
              <a:spLocks/>
            </xdr:cNvSpPr>
          </xdr:nvSpPr>
          <xdr:spPr>
            <a:xfrm>
              <a:off x="388625" y="38053858"/>
              <a:ext cx="5259700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4" name="Smiley Face 248"/>
            <xdr:cNvSpPr>
              <a:spLocks/>
            </xdr:cNvSpPr>
          </xdr:nvSpPr>
          <xdr:spPr>
            <a:xfrm>
              <a:off x="4125954" y="37358143"/>
              <a:ext cx="842977" cy="838564"/>
            </a:xfrm>
            <a:prstGeom prst="smileyFac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5" name="Isosceles Triangle 249"/>
            <xdr:cNvSpPr>
              <a:spLocks/>
            </xdr:cNvSpPr>
          </xdr:nvSpPr>
          <xdr:spPr>
            <a:xfrm>
              <a:off x="983590" y="37411637"/>
              <a:ext cx="1836344" cy="999045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6" name="Isosceles Triangle 250"/>
            <xdr:cNvSpPr>
              <a:spLocks/>
            </xdr:cNvSpPr>
          </xdr:nvSpPr>
          <xdr:spPr>
            <a:xfrm>
              <a:off x="1363523" y="37429567"/>
              <a:ext cx="1836344" cy="999045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7" name="Isosceles Triangle 251"/>
            <xdr:cNvSpPr>
              <a:spLocks/>
            </xdr:cNvSpPr>
          </xdr:nvSpPr>
          <xdr:spPr>
            <a:xfrm>
              <a:off x="371475" y="37429567"/>
              <a:ext cx="1836344" cy="999045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68" name="Sun 244"/>
          <xdr:cNvSpPr>
            <a:spLocks/>
          </xdr:cNvSpPr>
        </xdr:nvSpPr>
        <xdr:spPr>
          <a:xfrm>
            <a:off x="2936024" y="37268788"/>
            <a:ext cx="561985" cy="570797"/>
          </a:xfrm>
          <a:prstGeom prst="su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</xdr:col>
      <xdr:colOff>285750</xdr:colOff>
      <xdr:row>152</xdr:row>
      <xdr:rowOff>266700</xdr:rowOff>
    </xdr:from>
    <xdr:to>
      <xdr:col>19</xdr:col>
      <xdr:colOff>257175</xdr:colOff>
      <xdr:row>155</xdr:row>
      <xdr:rowOff>209550</xdr:rowOff>
    </xdr:to>
    <xdr:grpSp>
      <xdr:nvGrpSpPr>
        <xdr:cNvPr id="169" name="Group 26"/>
        <xdr:cNvGrpSpPr>
          <a:grpSpLocks/>
        </xdr:cNvGrpSpPr>
      </xdr:nvGrpSpPr>
      <xdr:grpSpPr>
        <a:xfrm>
          <a:off x="3533775" y="37137975"/>
          <a:ext cx="3495675" cy="771525"/>
          <a:chOff x="371475" y="37233225"/>
          <a:chExt cx="5276850" cy="1195387"/>
        </a:xfrm>
        <a:solidFill>
          <a:srgbClr val="FFFFFF"/>
        </a:solidFill>
      </xdr:grpSpPr>
      <xdr:grpSp>
        <xdr:nvGrpSpPr>
          <xdr:cNvPr id="170" name="Group 25"/>
          <xdr:cNvGrpSpPr>
            <a:grpSpLocks/>
          </xdr:cNvGrpSpPr>
        </xdr:nvGrpSpPr>
        <xdr:grpSpPr>
          <a:xfrm>
            <a:off x="371475" y="37233225"/>
            <a:ext cx="5276850" cy="1195387"/>
            <a:chOff x="371475" y="37233225"/>
            <a:chExt cx="5276850" cy="1195387"/>
          </a:xfrm>
          <a:solidFill>
            <a:srgbClr val="FFFFFF"/>
          </a:solidFill>
        </xdr:grpSpPr>
        <xdr:sp>
          <xdr:nvSpPr>
            <xdr:cNvPr id="171" name="Rectangle 10"/>
            <xdr:cNvSpPr>
              <a:spLocks/>
            </xdr:cNvSpPr>
          </xdr:nvSpPr>
          <xdr:spPr>
            <a:xfrm>
              <a:off x="371475" y="37233225"/>
              <a:ext cx="5259700" cy="1195387"/>
            </a:xfrm>
            <a:prstGeom prst="rect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2" name="Flowchart: Delay 14"/>
            <xdr:cNvSpPr>
              <a:spLocks/>
            </xdr:cNvSpPr>
          </xdr:nvSpPr>
          <xdr:spPr>
            <a:xfrm rot="16200000">
              <a:off x="3983479" y="38081651"/>
              <a:ext cx="1149034" cy="346961"/>
            </a:xfrm>
            <a:prstGeom prst="flowChartDelay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3" name="Straight Connector 24"/>
            <xdr:cNvSpPr>
              <a:spLocks/>
            </xdr:cNvSpPr>
          </xdr:nvSpPr>
          <xdr:spPr>
            <a:xfrm>
              <a:off x="388625" y="38043100"/>
              <a:ext cx="5259700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4" name="Smiley Face 16"/>
            <xdr:cNvSpPr>
              <a:spLocks/>
            </xdr:cNvSpPr>
          </xdr:nvSpPr>
          <xdr:spPr>
            <a:xfrm>
              <a:off x="4116719" y="37348879"/>
              <a:ext cx="849573" cy="848426"/>
            </a:xfrm>
            <a:prstGeom prst="smileyFac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5" name="Isosceles Triangle 18"/>
            <xdr:cNvSpPr>
              <a:spLocks/>
            </xdr:cNvSpPr>
          </xdr:nvSpPr>
          <xdr:spPr>
            <a:xfrm>
              <a:off x="987547" y="37406855"/>
              <a:ext cx="1831067" cy="1002631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6" name="Isosceles Triangle 112"/>
            <xdr:cNvSpPr>
              <a:spLocks/>
            </xdr:cNvSpPr>
          </xdr:nvSpPr>
          <xdr:spPr>
            <a:xfrm>
              <a:off x="1370119" y="37425981"/>
              <a:ext cx="1831067" cy="1002631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7" name="Isosceles Triangle 113"/>
            <xdr:cNvSpPr>
              <a:spLocks/>
            </xdr:cNvSpPr>
          </xdr:nvSpPr>
          <xdr:spPr>
            <a:xfrm>
              <a:off x="371475" y="37425981"/>
              <a:ext cx="1831067" cy="1002631"/>
            </a:xfrm>
            <a:prstGeom prst="triangl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78" name="Sun 22"/>
          <xdr:cNvSpPr>
            <a:spLocks/>
          </xdr:cNvSpPr>
        </xdr:nvSpPr>
        <xdr:spPr>
          <a:xfrm>
            <a:off x="2934705" y="37271776"/>
            <a:ext cx="565942" cy="559142"/>
          </a:xfrm>
          <a:prstGeom prst="sun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32</xdr:col>
      <xdr:colOff>28575</xdr:colOff>
      <xdr:row>182</xdr:row>
      <xdr:rowOff>209550</xdr:rowOff>
    </xdr:from>
    <xdr:ext cx="1247775" cy="257175"/>
    <xdr:sp>
      <xdr:nvSpPr>
        <xdr:cNvPr id="179" name="Picture 182"/>
        <xdr:cNvSpPr>
          <a:spLocks noChangeAspect="1"/>
        </xdr:cNvSpPr>
      </xdr:nvSpPr>
      <xdr:spPr>
        <a:xfrm>
          <a:off x="11572875" y="45367575"/>
          <a:ext cx="1247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R184"/>
  <sheetViews>
    <sheetView tabSelected="1" zoomScalePageLayoutView="0" workbookViewId="0" topLeftCell="A75">
      <selection activeCell="AC5" sqref="AC5:AD5"/>
    </sheetView>
  </sheetViews>
  <sheetFormatPr defaultColWidth="5.7109375" defaultRowHeight="15"/>
  <cols>
    <col min="1" max="3" width="5.28125" style="2" customWidth="1"/>
    <col min="4" max="4" width="6.421875" style="2" customWidth="1"/>
    <col min="5" max="28" width="5.28125" style="2" customWidth="1"/>
    <col min="29" max="30" width="6.7109375" style="2" customWidth="1"/>
    <col min="31" max="36" width="5.28125" style="2" customWidth="1"/>
    <col min="37" max="40" width="5.7109375" style="2" hidden="1" customWidth="1"/>
    <col min="41" max="42" width="7.00390625" style="2" hidden="1" customWidth="1"/>
    <col min="43" max="44" width="5.7109375" style="2" hidden="1" customWidth="1"/>
    <col min="45" max="46" width="7.00390625" style="2" hidden="1" customWidth="1"/>
    <col min="47" max="48" width="5.7109375" style="2" hidden="1" customWidth="1"/>
    <col min="49" max="50" width="7.00390625" style="2" hidden="1" customWidth="1"/>
    <col min="51" max="52" width="5.7109375" style="2" hidden="1" customWidth="1"/>
    <col min="53" max="54" width="8.00390625" style="2" hidden="1" customWidth="1"/>
    <col min="55" max="56" width="5.7109375" style="2" hidden="1" customWidth="1"/>
    <col min="57" max="58" width="8.00390625" style="2" hidden="1" customWidth="1"/>
    <col min="59" max="60" width="5.7109375" style="2" hidden="1" customWidth="1"/>
    <col min="61" max="62" width="8.00390625" style="2" hidden="1" customWidth="1"/>
    <col min="63" max="64" width="5.7109375" style="2" hidden="1" customWidth="1"/>
    <col min="65" max="66" width="8.00390625" style="2" hidden="1" customWidth="1"/>
    <col min="67" max="70" width="5.7109375" style="2" hidden="1" customWidth="1"/>
    <col min="71" max="71" width="0" style="2" hidden="1" customWidth="1"/>
    <col min="72" max="16384" width="5.7109375" style="2" customWidth="1"/>
  </cols>
  <sheetData>
    <row r="1" spans="3:7" ht="52.5" customHeight="1">
      <c r="C1" s="105" t="s">
        <v>20</v>
      </c>
      <c r="D1" s="105"/>
      <c r="E1" s="105"/>
      <c r="F1" s="105"/>
      <c r="G1" s="1"/>
    </row>
    <row r="2" spans="3:15" ht="30" customHeight="1">
      <c r="C2" s="3" t="s">
        <v>19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8:20" ht="15.75" thickBot="1">
      <c r="R3" s="5"/>
      <c r="S3" s="5"/>
      <c r="T3" s="5"/>
    </row>
    <row r="4" spans="3:34" ht="30" customHeight="1" thickBot="1">
      <c r="C4" s="106" t="s">
        <v>12</v>
      </c>
      <c r="D4" s="107"/>
      <c r="E4" s="108"/>
      <c r="F4" s="124" t="s">
        <v>66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5"/>
      <c r="S4" s="141" t="s">
        <v>14</v>
      </c>
      <c r="T4" s="142"/>
      <c r="U4" s="142"/>
      <c r="V4" s="142"/>
      <c r="W4" s="142"/>
      <c r="X4" s="142"/>
      <c r="Y4" s="142"/>
      <c r="Z4" s="142"/>
      <c r="AA4" s="142"/>
      <c r="AB4" s="142"/>
      <c r="AC4" s="145">
        <v>8</v>
      </c>
      <c r="AD4" s="145"/>
      <c r="AE4" s="6"/>
      <c r="AF4" s="6"/>
      <c r="AG4" s="6"/>
      <c r="AH4" s="7"/>
    </row>
    <row r="5" spans="3:34" ht="30" customHeight="1" thickBot="1">
      <c r="C5" s="117" t="s">
        <v>11</v>
      </c>
      <c r="D5" s="118"/>
      <c r="E5" s="119"/>
      <c r="F5" s="114" t="s">
        <v>67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6"/>
      <c r="S5" s="143" t="s">
        <v>15</v>
      </c>
      <c r="T5" s="144"/>
      <c r="U5" s="144"/>
      <c r="V5" s="144"/>
      <c r="W5" s="144"/>
      <c r="X5" s="144"/>
      <c r="Y5" s="144"/>
      <c r="Z5" s="144"/>
      <c r="AA5" s="144"/>
      <c r="AB5" s="144"/>
      <c r="AC5" s="146">
        <v>30</v>
      </c>
      <c r="AD5" s="146"/>
      <c r="AE5" s="8" t="str">
        <f>"' wide"</f>
        <v>' wide</v>
      </c>
      <c r="AF5" s="8"/>
      <c r="AG5" s="8"/>
      <c r="AH5" s="9"/>
    </row>
    <row r="6" spans="3:34" ht="30" customHeight="1" thickBot="1">
      <c r="C6" s="120" t="s">
        <v>13</v>
      </c>
      <c r="D6" s="121"/>
      <c r="E6" s="122"/>
      <c r="F6" s="109" t="s">
        <v>68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  <c r="S6" s="10"/>
      <c r="T6" s="11"/>
      <c r="U6" s="11"/>
      <c r="V6" s="12"/>
      <c r="W6" s="12"/>
      <c r="X6" s="12"/>
      <c r="Y6" s="12"/>
      <c r="Z6" s="12"/>
      <c r="AA6" s="12"/>
      <c r="AB6" s="12"/>
      <c r="AC6" s="147">
        <v>10</v>
      </c>
      <c r="AD6" s="147"/>
      <c r="AE6" s="11" t="str">
        <f>"' high"</f>
        <v>' high</v>
      </c>
      <c r="AF6" s="11"/>
      <c r="AG6" s="11"/>
      <c r="AH6" s="13"/>
    </row>
    <row r="7" spans="19:34" ht="30" customHeight="1" thickBot="1">
      <c r="S7" s="143" t="s">
        <v>16</v>
      </c>
      <c r="T7" s="144"/>
      <c r="U7" s="144"/>
      <c r="V7" s="144"/>
      <c r="W7" s="144"/>
      <c r="X7" s="144"/>
      <c r="Y7" s="144"/>
      <c r="Z7" s="144"/>
      <c r="AA7" s="144"/>
      <c r="AB7" s="144"/>
      <c r="AC7" s="146">
        <v>1920</v>
      </c>
      <c r="AD7" s="146"/>
      <c r="AE7" s="14" t="s">
        <v>17</v>
      </c>
      <c r="AF7" s="14"/>
      <c r="AG7" s="14"/>
      <c r="AH7" s="15"/>
    </row>
    <row r="8" spans="3:34" ht="30" customHeight="1" thickBot="1">
      <c r="C8" s="105" t="s">
        <v>21</v>
      </c>
      <c r="D8" s="105"/>
      <c r="E8" s="105"/>
      <c r="S8" s="16"/>
      <c r="T8" s="12"/>
      <c r="U8" s="12"/>
      <c r="V8" s="12"/>
      <c r="W8" s="12"/>
      <c r="X8" s="12"/>
      <c r="Y8" s="12"/>
      <c r="Z8" s="12"/>
      <c r="AA8" s="12"/>
      <c r="AB8" s="12"/>
      <c r="AC8" s="147">
        <v>1080</v>
      </c>
      <c r="AD8" s="147"/>
      <c r="AE8" s="11" t="s">
        <v>18</v>
      </c>
      <c r="AF8" s="11"/>
      <c r="AG8" s="11"/>
      <c r="AH8" s="17"/>
    </row>
    <row r="9" spans="3:34" ht="30" customHeight="1" thickBot="1">
      <c r="C9" s="123" t="s">
        <v>22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S9" s="141" t="s">
        <v>34</v>
      </c>
      <c r="T9" s="142"/>
      <c r="U9" s="142"/>
      <c r="V9" s="142"/>
      <c r="W9" s="142"/>
      <c r="X9" s="142"/>
      <c r="Y9" s="142"/>
      <c r="Z9" s="142"/>
      <c r="AA9" s="142"/>
      <c r="AB9" s="142"/>
      <c r="AC9" s="145">
        <v>1.3</v>
      </c>
      <c r="AD9" s="145"/>
      <c r="AE9" s="18" t="s">
        <v>10</v>
      </c>
      <c r="AF9" s="145">
        <v>1.7</v>
      </c>
      <c r="AG9" s="145"/>
      <c r="AH9" s="19"/>
    </row>
    <row r="10" spans="3:34" ht="30" customHeight="1" thickBot="1"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S10" s="141" t="s">
        <v>32</v>
      </c>
      <c r="T10" s="142"/>
      <c r="U10" s="142"/>
      <c r="V10" s="142"/>
      <c r="W10" s="142"/>
      <c r="X10" s="142"/>
      <c r="Y10" s="142"/>
      <c r="Z10" s="142"/>
      <c r="AA10" s="142"/>
      <c r="AB10" s="142"/>
      <c r="AC10" s="145">
        <v>1</v>
      </c>
      <c r="AD10" s="145"/>
      <c r="AE10" s="11" t="s">
        <v>27</v>
      </c>
      <c r="AF10" s="11"/>
      <c r="AG10" s="11"/>
      <c r="AH10" s="17"/>
    </row>
    <row r="11" spans="3:20" ht="30" customHeight="1" thickBot="1"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R11" s="20"/>
      <c r="S11" s="21"/>
      <c r="T11" s="22"/>
    </row>
    <row r="12" spans="3:34" ht="30" customHeight="1" thickBot="1"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R12" s="23" t="s">
        <v>23</v>
      </c>
      <c r="S12" s="24"/>
      <c r="T12" s="24"/>
      <c r="U12" s="24"/>
      <c r="V12" s="24"/>
      <c r="W12" s="24"/>
      <c r="X12" s="25"/>
      <c r="Y12" s="25"/>
      <c r="Z12" s="26"/>
      <c r="AA12" s="26"/>
      <c r="AB12" s="27"/>
      <c r="AC12" s="27"/>
      <c r="AD12" s="28"/>
      <c r="AE12" s="29"/>
      <c r="AF12" s="29"/>
      <c r="AG12" s="30"/>
      <c r="AH12" s="31"/>
    </row>
    <row r="13" spans="3:34" ht="30" customHeight="1" thickBot="1"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R13" s="32" t="s">
        <v>24</v>
      </c>
      <c r="S13" s="33"/>
      <c r="T13" s="33"/>
      <c r="U13" s="33"/>
      <c r="V13" s="33"/>
      <c r="W13" s="33"/>
      <c r="X13" s="33"/>
      <c r="Y13" s="33"/>
      <c r="Z13" s="103">
        <f>AC8*Z17</f>
        <v>3240</v>
      </c>
      <c r="AA13" s="103"/>
      <c r="AB13" s="103"/>
      <c r="AC13" s="34" t="s">
        <v>25</v>
      </c>
      <c r="AD13" s="104">
        <f>AC8</f>
        <v>1080</v>
      </c>
      <c r="AE13" s="104"/>
      <c r="AF13" s="104"/>
      <c r="AG13" s="35"/>
      <c r="AH13" s="36"/>
    </row>
    <row r="14" spans="3:34" ht="30" customHeight="1" thickBot="1"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R14" s="32" t="s">
        <v>28</v>
      </c>
      <c r="S14" s="33"/>
      <c r="T14" s="33"/>
      <c r="U14" s="33"/>
      <c r="V14" s="33"/>
      <c r="W14" s="33"/>
      <c r="X14" s="33"/>
      <c r="Y14" s="33"/>
      <c r="Z14" s="103">
        <f>((AC7*AC4)-Z13)/(AC4-1)</f>
        <v>1731.4285714285713</v>
      </c>
      <c r="AA14" s="103"/>
      <c r="AB14" s="103"/>
      <c r="AC14" s="37" t="s">
        <v>26</v>
      </c>
      <c r="AD14" s="103">
        <f>(Z14/Z13)*AC5</f>
        <v>16.031746031746028</v>
      </c>
      <c r="AE14" s="103"/>
      <c r="AF14" s="103"/>
      <c r="AG14" s="104" t="s">
        <v>27</v>
      </c>
      <c r="AH14" s="148"/>
    </row>
    <row r="15" spans="3:34" ht="30" customHeight="1" thickBot="1"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R15" s="38" t="s">
        <v>29</v>
      </c>
      <c r="S15" s="39"/>
      <c r="T15" s="39"/>
      <c r="U15" s="39"/>
      <c r="V15" s="39"/>
      <c r="W15" s="39"/>
      <c r="X15" s="39"/>
      <c r="Y15" s="39"/>
      <c r="Z15" s="103">
        <f>AC6*(AC7/AC8)</f>
        <v>17.77777777777778</v>
      </c>
      <c r="AA15" s="103"/>
      <c r="AB15" s="103"/>
      <c r="AC15" s="40" t="s">
        <v>27</v>
      </c>
      <c r="AD15" s="40"/>
      <c r="AE15" s="40"/>
      <c r="AF15" s="40"/>
      <c r="AG15" s="41"/>
      <c r="AH15" s="42"/>
    </row>
    <row r="16" spans="3:34" ht="30" customHeight="1" thickBot="1"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R16" s="32" t="s">
        <v>30</v>
      </c>
      <c r="S16" s="33"/>
      <c r="T16" s="33"/>
      <c r="U16" s="33"/>
      <c r="V16" s="33"/>
      <c r="W16" s="33"/>
      <c r="X16" s="33"/>
      <c r="Y16" s="33"/>
      <c r="Z16" s="103">
        <f>AC9*Z15</f>
        <v>23.111111111111114</v>
      </c>
      <c r="AA16" s="103"/>
      <c r="AB16" s="103"/>
      <c r="AC16" s="43" t="s">
        <v>10</v>
      </c>
      <c r="AD16" s="103">
        <f>AF9*Z15</f>
        <v>30.22222222222222</v>
      </c>
      <c r="AE16" s="103"/>
      <c r="AF16" s="103"/>
      <c r="AG16" s="104" t="s">
        <v>27</v>
      </c>
      <c r="AH16" s="148"/>
    </row>
    <row r="17" spans="3:34" ht="30" customHeight="1" thickBot="1"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R17" s="10" t="s">
        <v>31</v>
      </c>
      <c r="S17" s="11"/>
      <c r="T17" s="11"/>
      <c r="U17" s="11"/>
      <c r="V17" s="11"/>
      <c r="W17" s="11"/>
      <c r="X17" s="11"/>
      <c r="Y17" s="11"/>
      <c r="Z17" s="128">
        <f>AC5/AC6</f>
        <v>3</v>
      </c>
      <c r="AA17" s="128"/>
      <c r="AB17" s="128"/>
      <c r="AC17" s="128"/>
      <c r="AD17" s="44"/>
      <c r="AE17" s="45"/>
      <c r="AF17" s="45"/>
      <c r="AG17" s="46"/>
      <c r="AH17" s="47"/>
    </row>
    <row r="18" spans="3:20" ht="30" customHeight="1"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R18" s="5"/>
      <c r="S18" s="5"/>
      <c r="T18" s="5"/>
    </row>
    <row r="19" spans="3:20" ht="70.5" customHeight="1"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R19" s="5"/>
      <c r="S19" s="5"/>
      <c r="T19" s="5"/>
    </row>
    <row r="20" spans="3:16" ht="14.25" customHeight="1"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</row>
    <row r="21" ht="30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spans="2:25" ht="15" customHeigh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2:35" ht="79.5" customHeight="1">
      <c r="B32" s="149" t="str">
        <f>F4</f>
        <v>Your Show Here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</row>
    <row r="33" spans="2:35" ht="39" customHeight="1">
      <c r="B33" s="150" t="str">
        <f>F5</f>
        <v>Location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</row>
    <row r="34" spans="2:35" ht="37.5" customHeight="1">
      <c r="B34" s="150" t="str">
        <f>F6</f>
        <v>Dates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</row>
    <row r="35" spans="2:15" ht="30" customHeight="1">
      <c r="B35" s="126" t="str">
        <f>AC5&amp;"' x "&amp;AC6&amp;"' Screen Calculations"</f>
        <v>30' x 10' Screen Calculations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</row>
    <row r="36" spans="2:11" ht="30" customHeight="1">
      <c r="B36" s="127" t="str">
        <f>"Using "&amp;AC7&amp;" x "&amp;AC8&amp;" Projectors"</f>
        <v>Using 1920 x 1080 Projectors</v>
      </c>
      <c r="C36" s="127"/>
      <c r="D36" s="127"/>
      <c r="E36" s="127"/>
      <c r="F36" s="127"/>
      <c r="G36" s="127"/>
      <c r="H36" s="127"/>
      <c r="I36" s="127"/>
      <c r="J36" s="127"/>
      <c r="K36" s="127"/>
    </row>
    <row r="37" s="1" customFormat="1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>
      <c r="AA43" s="1"/>
    </row>
    <row r="44" ht="30" customHeight="1"/>
    <row r="45" ht="30" customHeight="1"/>
    <row r="46" ht="30" customHeight="1"/>
    <row r="47" ht="30" customHeight="1"/>
    <row r="48" ht="15"/>
    <row r="49" spans="2:10" ht="15">
      <c r="B49" s="113"/>
      <c r="C49" s="113"/>
      <c r="D49" s="113"/>
      <c r="E49" s="113"/>
      <c r="F49" s="113"/>
      <c r="G49" s="113"/>
      <c r="H49" s="113"/>
      <c r="I49" s="113"/>
      <c r="J49" s="113"/>
    </row>
    <row r="50" spans="2:10" ht="15">
      <c r="B50" s="113"/>
      <c r="C50" s="113"/>
      <c r="D50" s="113"/>
      <c r="E50" s="113"/>
      <c r="F50" s="113"/>
      <c r="G50" s="113"/>
      <c r="H50" s="113"/>
      <c r="I50" s="113"/>
      <c r="J50" s="113"/>
    </row>
    <row r="51" spans="2:10" ht="3.75" customHeight="1">
      <c r="B51" s="49"/>
      <c r="C51" s="49"/>
      <c r="D51" s="49"/>
      <c r="E51" s="49"/>
      <c r="F51" s="49"/>
      <c r="G51" s="49"/>
      <c r="H51" s="49"/>
      <c r="I51" s="49"/>
      <c r="J51" s="49"/>
    </row>
    <row r="52" spans="2:14" ht="15">
      <c r="B52" s="98" t="s">
        <v>49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2:8" ht="18.75" customHeight="1">
      <c r="B53" s="101" t="s">
        <v>9</v>
      </c>
      <c r="C53" s="101"/>
      <c r="D53" s="101"/>
      <c r="E53" s="101"/>
      <c r="F53" s="101"/>
      <c r="G53" s="101"/>
      <c r="H53" s="101"/>
    </row>
    <row r="54" spans="3:69" ht="15">
      <c r="C54" s="102" t="str">
        <f>INT(AN54)&amp;"' "&amp;TEXT(12*(AN54-INT(AN54)),"#")&amp;CHAR(34)</f>
        <v>8' 11"</v>
      </c>
      <c r="D54" s="102"/>
      <c r="E54" s="102"/>
      <c r="G54" s="96" t="str">
        <f>INT(AR54)&amp;"' "&amp;TEXT(12*(AR54-INT(AR54)),"#")&amp;CHAR(34)</f>
        <v>10' 8"</v>
      </c>
      <c r="H54" s="96"/>
      <c r="I54" s="96"/>
      <c r="J54" s="50"/>
      <c r="K54" s="96" t="str">
        <f>INT(AV54)&amp;"' "&amp;TEXT(12*(AV54-INT(AV54)),"#")&amp;CHAR(34)</f>
        <v>12' 5"</v>
      </c>
      <c r="L54" s="96"/>
      <c r="M54" s="96"/>
      <c r="N54" s="50"/>
      <c r="O54" s="96" t="str">
        <f>INT(AZ54)&amp;"' "&amp;TEXT(12*(AZ54-INT(AZ54)),"#")&amp;CHAR(34)</f>
        <v>14' 2"</v>
      </c>
      <c r="P54" s="96"/>
      <c r="Q54" s="96"/>
      <c r="R54" s="50"/>
      <c r="S54" s="96" t="str">
        <f>INT(BD54)&amp;"' "&amp;TEXT(12*(BD54-INT(BD54)),"#")&amp;CHAR(34)</f>
        <v>15' 10"</v>
      </c>
      <c r="T54" s="96"/>
      <c r="U54" s="96"/>
      <c r="V54" s="50"/>
      <c r="W54" s="96" t="str">
        <f>INT(BH54)&amp;"' "&amp;TEXT(12*(BH54-INT(BH54)),"#")&amp;CHAR(34)</f>
        <v>17' 7"</v>
      </c>
      <c r="X54" s="96"/>
      <c r="Y54" s="96"/>
      <c r="Z54" s="96"/>
      <c r="AA54" s="50"/>
      <c r="AB54" s="96" t="str">
        <f>INT(BL54)&amp;"' "&amp;TEXT(12*(BL54-INT(BL54)),"#")&amp;CHAR(34)</f>
        <v>19' 4"</v>
      </c>
      <c r="AC54" s="96"/>
      <c r="AD54" s="96"/>
      <c r="AE54" s="50"/>
      <c r="AF54" s="96" t="str">
        <f>INT(BP54)&amp;"' "&amp;TEXT(12*(BP54-INT(BP54)),"#")&amp;CHAR(34)</f>
        <v>21' 1"</v>
      </c>
      <c r="AG54" s="96"/>
      <c r="AH54" s="96"/>
      <c r="AL54" s="51"/>
      <c r="AM54" s="51"/>
      <c r="AN54" s="51">
        <f>Z15/2</f>
        <v>8.88888888888889</v>
      </c>
      <c r="AO54" s="51"/>
      <c r="AP54" s="51"/>
      <c r="AQ54" s="51"/>
      <c r="AR54" s="52">
        <f>AN54+$Z$15-$AD$14</f>
        <v>10.63492063492064</v>
      </c>
      <c r="AS54" s="52"/>
      <c r="AT54" s="52"/>
      <c r="AU54" s="52"/>
      <c r="AV54" s="52">
        <f>AR54+$Z$15-$AD$14</f>
        <v>12.38095238095239</v>
      </c>
      <c r="AW54" s="52"/>
      <c r="AX54" s="52"/>
      <c r="AY54" s="52"/>
      <c r="AZ54" s="52">
        <f>AV54+$Z$15-$AD$14</f>
        <v>14.12698412698414</v>
      </c>
      <c r="BA54" s="52"/>
      <c r="BB54" s="52"/>
      <c r="BC54" s="52"/>
      <c r="BD54" s="52">
        <f>AZ54+$Z$15-$AD$14</f>
        <v>15.873015873015891</v>
      </c>
      <c r="BE54" s="52"/>
      <c r="BF54" s="52"/>
      <c r="BG54" s="52"/>
      <c r="BH54" s="52">
        <f>BD54+$Z$15-$AD$14</f>
        <v>17.619047619047645</v>
      </c>
      <c r="BI54" s="52"/>
      <c r="BJ54" s="52"/>
      <c r="BK54" s="52"/>
      <c r="BL54" s="52">
        <f>BH54+$Z$15-$AD$14</f>
        <v>19.365079365079392</v>
      </c>
      <c r="BM54" s="52"/>
      <c r="BN54" s="52"/>
      <c r="BO54" s="52"/>
      <c r="BP54" s="52">
        <f>BL54+$Z$15-$AD$14</f>
        <v>21.11111111111114</v>
      </c>
      <c r="BQ54" s="51"/>
    </row>
    <row r="55" ht="7.5" customHeight="1"/>
    <row r="56" ht="7.5" customHeight="1"/>
    <row r="57" ht="7.5" customHeight="1"/>
    <row r="58" ht="7.5" customHeight="1"/>
    <row r="59" ht="15"/>
    <row r="60" ht="15"/>
    <row r="61" ht="15">
      <c r="AN61" s="53">
        <f>Z15</f>
        <v>17.77777777777778</v>
      </c>
    </row>
    <row r="62" ht="15">
      <c r="D62" s="51"/>
    </row>
    <row r="63" ht="15"/>
    <row r="64" ht="15"/>
    <row r="65" spans="2:6" ht="15">
      <c r="B65" s="54"/>
      <c r="C65" s="54"/>
      <c r="D65" s="54"/>
      <c r="E65" s="54"/>
      <c r="F65" s="54"/>
    </row>
    <row r="66" ht="12" customHeight="1"/>
    <row r="67" spans="2:40" ht="20.25" customHeight="1">
      <c r="B67" s="101" t="s">
        <v>8</v>
      </c>
      <c r="C67" s="112"/>
      <c r="D67" s="112"/>
      <c r="E67" s="112"/>
      <c r="F67" s="112"/>
      <c r="G67" s="112"/>
      <c r="H67" s="112"/>
      <c r="I67" s="112"/>
      <c r="J67" s="112"/>
      <c r="AN67" s="55">
        <f>AD14</f>
        <v>16.031746031746028</v>
      </c>
    </row>
    <row r="68" ht="4.5" customHeight="1"/>
    <row r="69" spans="2:6" s="57" customFormat="1" ht="19.5" customHeight="1">
      <c r="B69" s="56"/>
      <c r="C69" s="151" t="str">
        <f>INT(AN61)&amp;"' "&amp;TEXT(12*(AN61-INT(AN61)),"#")&amp;CHAR(34)</f>
        <v>17' 9"</v>
      </c>
      <c r="D69" s="151"/>
      <c r="E69" s="151"/>
      <c r="F69" s="56"/>
    </row>
    <row r="70" spans="2:7" s="57" customFormat="1" ht="19.5" customHeight="1">
      <c r="B70" s="56"/>
      <c r="C70" s="58"/>
      <c r="D70" s="58"/>
      <c r="E70" s="152" t="str">
        <f>INT(AN67)&amp;"' "&amp;TEXT(12*(AN67-INT(AN67)),"#")&amp;CHAR(34)</f>
        <v>16' "</v>
      </c>
      <c r="F70" s="152"/>
      <c r="G70" s="152"/>
    </row>
    <row r="71" ht="6.75" customHeight="1"/>
    <row r="72" spans="2:35" ht="9.75" customHeight="1">
      <c r="B72" s="130"/>
      <c r="C72" s="133" t="s">
        <v>0</v>
      </c>
      <c r="D72" s="133"/>
      <c r="E72" s="133"/>
      <c r="F72" s="138"/>
      <c r="G72" s="136" t="s">
        <v>1</v>
      </c>
      <c r="H72" s="137"/>
      <c r="I72" s="137"/>
      <c r="J72" s="156"/>
      <c r="K72" s="137" t="s">
        <v>2</v>
      </c>
      <c r="L72" s="97"/>
      <c r="M72" s="97"/>
      <c r="N72" s="96"/>
      <c r="O72" s="97" t="s">
        <v>3</v>
      </c>
      <c r="P72" s="97"/>
      <c r="Q72" s="97"/>
      <c r="R72" s="96"/>
      <c r="S72" s="97" t="s">
        <v>4</v>
      </c>
      <c r="T72" s="97"/>
      <c r="U72" s="97"/>
      <c r="V72" s="96"/>
      <c r="W72" s="97" t="s">
        <v>5</v>
      </c>
      <c r="X72" s="97"/>
      <c r="Y72" s="97"/>
      <c r="Z72" s="97"/>
      <c r="AA72" s="96"/>
      <c r="AB72" s="97" t="s">
        <v>6</v>
      </c>
      <c r="AC72" s="97"/>
      <c r="AD72" s="97"/>
      <c r="AE72" s="96"/>
      <c r="AF72" s="97" t="s">
        <v>7</v>
      </c>
      <c r="AG72" s="97"/>
      <c r="AH72" s="97"/>
      <c r="AI72" s="96"/>
    </row>
    <row r="73" spans="2:35" ht="9.75" customHeight="1">
      <c r="B73" s="131"/>
      <c r="C73" s="134"/>
      <c r="D73" s="134"/>
      <c r="E73" s="134"/>
      <c r="F73" s="139"/>
      <c r="G73" s="136"/>
      <c r="H73" s="137"/>
      <c r="I73" s="137"/>
      <c r="J73" s="156"/>
      <c r="K73" s="137"/>
      <c r="L73" s="97"/>
      <c r="M73" s="97"/>
      <c r="N73" s="96"/>
      <c r="O73" s="97"/>
      <c r="P73" s="97"/>
      <c r="Q73" s="97"/>
      <c r="R73" s="96"/>
      <c r="S73" s="97"/>
      <c r="T73" s="97"/>
      <c r="U73" s="97"/>
      <c r="V73" s="96"/>
      <c r="W73" s="97"/>
      <c r="X73" s="97"/>
      <c r="Y73" s="97"/>
      <c r="Z73" s="97"/>
      <c r="AA73" s="96"/>
      <c r="AB73" s="97"/>
      <c r="AC73" s="97"/>
      <c r="AD73" s="97"/>
      <c r="AE73" s="96"/>
      <c r="AF73" s="97"/>
      <c r="AG73" s="97"/>
      <c r="AH73" s="97"/>
      <c r="AI73" s="96"/>
    </row>
    <row r="74" spans="2:35" ht="9.75" customHeight="1">
      <c r="B74" s="131"/>
      <c r="C74" s="134"/>
      <c r="D74" s="134"/>
      <c r="E74" s="134"/>
      <c r="F74" s="139"/>
      <c r="G74" s="136"/>
      <c r="H74" s="137"/>
      <c r="I74" s="137"/>
      <c r="J74" s="156"/>
      <c r="K74" s="137"/>
      <c r="L74" s="97"/>
      <c r="M74" s="97"/>
      <c r="N74" s="96"/>
      <c r="O74" s="97"/>
      <c r="P74" s="97"/>
      <c r="Q74" s="97"/>
      <c r="R74" s="96"/>
      <c r="S74" s="97"/>
      <c r="T74" s="97"/>
      <c r="U74" s="97"/>
      <c r="V74" s="96"/>
      <c r="W74" s="97"/>
      <c r="X74" s="97"/>
      <c r="Y74" s="97"/>
      <c r="Z74" s="97"/>
      <c r="AA74" s="96"/>
      <c r="AB74" s="97"/>
      <c r="AC74" s="97"/>
      <c r="AD74" s="97"/>
      <c r="AE74" s="96"/>
      <c r="AF74" s="97"/>
      <c r="AG74" s="97"/>
      <c r="AH74" s="97"/>
      <c r="AI74" s="96"/>
    </row>
    <row r="75" spans="2:35" ht="9.75" customHeight="1">
      <c r="B75" s="131"/>
      <c r="C75" s="134"/>
      <c r="D75" s="134"/>
      <c r="E75" s="134"/>
      <c r="F75" s="139"/>
      <c r="G75" s="136"/>
      <c r="H75" s="137"/>
      <c r="I75" s="137"/>
      <c r="J75" s="156"/>
      <c r="K75" s="137"/>
      <c r="L75" s="97"/>
      <c r="M75" s="97"/>
      <c r="N75" s="96"/>
      <c r="O75" s="97"/>
      <c r="P75" s="97"/>
      <c r="Q75" s="97"/>
      <c r="R75" s="96"/>
      <c r="S75" s="97"/>
      <c r="T75" s="97"/>
      <c r="U75" s="97"/>
      <c r="V75" s="96"/>
      <c r="W75" s="97"/>
      <c r="X75" s="97"/>
      <c r="Y75" s="97"/>
      <c r="Z75" s="97"/>
      <c r="AA75" s="96"/>
      <c r="AB75" s="97"/>
      <c r="AC75" s="97"/>
      <c r="AD75" s="97"/>
      <c r="AE75" s="96"/>
      <c r="AF75" s="97"/>
      <c r="AG75" s="97"/>
      <c r="AH75" s="97"/>
      <c r="AI75" s="96"/>
    </row>
    <row r="76" spans="2:35" ht="18.75" customHeight="1">
      <c r="B76" s="131"/>
      <c r="C76" s="134"/>
      <c r="D76" s="134"/>
      <c r="E76" s="134"/>
      <c r="F76" s="139"/>
      <c r="G76" s="136"/>
      <c r="H76" s="137"/>
      <c r="I76" s="137"/>
      <c r="J76" s="156"/>
      <c r="K76" s="137"/>
      <c r="L76" s="97"/>
      <c r="M76" s="97"/>
      <c r="N76" s="96"/>
      <c r="O76" s="97"/>
      <c r="P76" s="97"/>
      <c r="Q76" s="97"/>
      <c r="R76" s="96"/>
      <c r="S76" s="97"/>
      <c r="T76" s="97"/>
      <c r="U76" s="97"/>
      <c r="V76" s="96"/>
      <c r="W76" s="97"/>
      <c r="X76" s="97"/>
      <c r="Y76" s="97"/>
      <c r="Z76" s="97"/>
      <c r="AA76" s="96"/>
      <c r="AB76" s="97"/>
      <c r="AC76" s="97"/>
      <c r="AD76" s="97"/>
      <c r="AE76" s="96"/>
      <c r="AF76" s="97"/>
      <c r="AG76" s="97"/>
      <c r="AH76" s="97"/>
      <c r="AI76" s="96"/>
    </row>
    <row r="77" spans="2:35" ht="9.75" customHeight="1">
      <c r="B77" s="131"/>
      <c r="C77" s="134"/>
      <c r="D77" s="134"/>
      <c r="E77" s="134"/>
      <c r="F77" s="139"/>
      <c r="G77" s="136"/>
      <c r="H77" s="137"/>
      <c r="I77" s="137"/>
      <c r="J77" s="156"/>
      <c r="K77" s="137"/>
      <c r="L77" s="97"/>
      <c r="M77" s="97"/>
      <c r="N77" s="96"/>
      <c r="O77" s="97"/>
      <c r="P77" s="97"/>
      <c r="Q77" s="97"/>
      <c r="R77" s="96"/>
      <c r="S77" s="97"/>
      <c r="T77" s="97"/>
      <c r="U77" s="97"/>
      <c r="V77" s="96"/>
      <c r="W77" s="97"/>
      <c r="X77" s="97"/>
      <c r="Y77" s="97"/>
      <c r="Z77" s="97"/>
      <c r="AA77" s="96"/>
      <c r="AB77" s="97"/>
      <c r="AC77" s="97"/>
      <c r="AD77" s="97"/>
      <c r="AE77" s="96"/>
      <c r="AF77" s="97"/>
      <c r="AG77" s="97"/>
      <c r="AH77" s="97"/>
      <c r="AI77" s="96"/>
    </row>
    <row r="78" spans="2:35" ht="9.75" customHeight="1">
      <c r="B78" s="131"/>
      <c r="C78" s="134"/>
      <c r="D78" s="134"/>
      <c r="E78" s="134"/>
      <c r="F78" s="139"/>
      <c r="G78" s="136"/>
      <c r="H78" s="137"/>
      <c r="I78" s="137"/>
      <c r="J78" s="156"/>
      <c r="K78" s="137"/>
      <c r="L78" s="97"/>
      <c r="M78" s="97"/>
      <c r="N78" s="96"/>
      <c r="O78" s="97"/>
      <c r="P78" s="97"/>
      <c r="Q78" s="97"/>
      <c r="R78" s="96"/>
      <c r="S78" s="97"/>
      <c r="T78" s="97"/>
      <c r="U78" s="97"/>
      <c r="V78" s="96"/>
      <c r="W78" s="97"/>
      <c r="X78" s="97"/>
      <c r="Y78" s="97"/>
      <c r="Z78" s="97"/>
      <c r="AA78" s="96"/>
      <c r="AB78" s="97"/>
      <c r="AC78" s="97"/>
      <c r="AD78" s="97"/>
      <c r="AE78" s="96"/>
      <c r="AF78" s="97"/>
      <c r="AG78" s="97"/>
      <c r="AH78" s="97"/>
      <c r="AI78" s="96"/>
    </row>
    <row r="79" spans="2:35" ht="9.75" customHeight="1">
      <c r="B79" s="131"/>
      <c r="C79" s="134"/>
      <c r="D79" s="134"/>
      <c r="E79" s="134"/>
      <c r="F79" s="139"/>
      <c r="G79" s="136"/>
      <c r="H79" s="137"/>
      <c r="I79" s="137"/>
      <c r="J79" s="156"/>
      <c r="K79" s="137"/>
      <c r="L79" s="97"/>
      <c r="M79" s="97"/>
      <c r="N79" s="96"/>
      <c r="O79" s="97"/>
      <c r="P79" s="97"/>
      <c r="Q79" s="97"/>
      <c r="R79" s="96"/>
      <c r="S79" s="97"/>
      <c r="T79" s="97"/>
      <c r="U79" s="97"/>
      <c r="V79" s="96"/>
      <c r="W79" s="97"/>
      <c r="X79" s="97"/>
      <c r="Y79" s="97"/>
      <c r="Z79" s="97"/>
      <c r="AA79" s="96"/>
      <c r="AB79" s="97"/>
      <c r="AC79" s="97"/>
      <c r="AD79" s="97"/>
      <c r="AE79" s="96"/>
      <c r="AF79" s="97"/>
      <c r="AG79" s="97"/>
      <c r="AH79" s="97"/>
      <c r="AI79" s="96"/>
    </row>
    <row r="80" spans="2:35" ht="9.75" customHeight="1">
      <c r="B80" s="132"/>
      <c r="C80" s="135"/>
      <c r="D80" s="135"/>
      <c r="E80" s="135"/>
      <c r="F80" s="140"/>
      <c r="G80" s="136"/>
      <c r="H80" s="137"/>
      <c r="I80" s="137"/>
      <c r="J80" s="156"/>
      <c r="K80" s="137"/>
      <c r="L80" s="97"/>
      <c r="M80" s="97"/>
      <c r="N80" s="96"/>
      <c r="O80" s="97"/>
      <c r="P80" s="97"/>
      <c r="Q80" s="97"/>
      <c r="R80" s="96"/>
      <c r="S80" s="97"/>
      <c r="T80" s="97"/>
      <c r="U80" s="97"/>
      <c r="V80" s="96"/>
      <c r="W80" s="97"/>
      <c r="X80" s="97"/>
      <c r="Y80" s="97"/>
      <c r="Z80" s="97"/>
      <c r="AA80" s="96"/>
      <c r="AB80" s="97"/>
      <c r="AC80" s="97"/>
      <c r="AD80" s="97"/>
      <c r="AE80" s="96"/>
      <c r="AF80" s="97"/>
      <c r="AG80" s="97"/>
      <c r="AH80" s="97"/>
      <c r="AI80" s="96"/>
    </row>
    <row r="81" spans="2:70" s="59" customFormat="1" ht="69" customHeight="1">
      <c r="B81" s="60"/>
      <c r="C81" s="60"/>
      <c r="D81" s="60"/>
      <c r="E81" s="60" t="str">
        <f>INT(AO81)&amp;"' "&amp;TEXT(12*(AO81-INT(AO81)),"#")&amp;CHAR(34)</f>
        <v>1' 9"</v>
      </c>
      <c r="F81" s="60" t="str">
        <f>INT(AP81)&amp;"' "&amp;TEXT(12*(AP81-INT(AP81)),"#")&amp;CHAR(34)</f>
        <v>17' 9"</v>
      </c>
      <c r="G81" s="60"/>
      <c r="H81" s="60"/>
      <c r="I81" s="60" t="str">
        <f>INT(AS81)&amp;"' "&amp;TEXT(12*(AS81-INT(AS81)),"#")&amp;CHAR(34)</f>
        <v>3' 6"</v>
      </c>
      <c r="J81" s="60" t="str">
        <f>INT(AT81)&amp;"' "&amp;TEXT(12*(AT81-INT(AT81)),"#")&amp;CHAR(34)</f>
        <v>19' 6"</v>
      </c>
      <c r="K81" s="60"/>
      <c r="L81" s="60"/>
      <c r="M81" s="60" t="str">
        <f>INT(AW81)&amp;"' "&amp;TEXT(12*(AW81-INT(AW81)),"#")&amp;CHAR(34)</f>
        <v>5' 3"</v>
      </c>
      <c r="N81" s="60" t="str">
        <f>INT(AX81)&amp;"' "&amp;TEXT(12*(AX81-INT(AX81)),"#")&amp;CHAR(34)</f>
        <v>21' 3"</v>
      </c>
      <c r="O81" s="60"/>
      <c r="P81" s="60"/>
      <c r="Q81" s="60" t="str">
        <f>INT(BA81)&amp;"' "&amp;TEXT(12*(BA81-INT(BA81)),"#")&amp;CHAR(34)</f>
        <v>6' 12"</v>
      </c>
      <c r="R81" s="60" t="str">
        <f>INT(BB81)&amp;"' "&amp;TEXT(12*(BB81-INT(BB81)),"#")&amp;CHAR(34)</f>
        <v>23' "</v>
      </c>
      <c r="S81" s="60"/>
      <c r="T81" s="60"/>
      <c r="U81" s="60" t="str">
        <f>INT(BE81)&amp;"' "&amp;TEXT(12*(BE81-INT(BE81)),"#")&amp;CHAR(34)</f>
        <v>8' 9"</v>
      </c>
      <c r="V81" s="60" t="str">
        <f>INT(BF81)&amp;"' "&amp;TEXT(12*(BF81-INT(BF81)),"#")&amp;CHAR(34)</f>
        <v>24' 9"</v>
      </c>
      <c r="W81" s="60"/>
      <c r="X81" s="60"/>
      <c r="Y81" s="60"/>
      <c r="Z81" s="60" t="str">
        <f>INT(BI81)&amp;"' "&amp;TEXT(12*(BI81-INT(BI81)),"#")&amp;CHAR(34)</f>
        <v>10' 6"</v>
      </c>
      <c r="AA81" s="60" t="str">
        <f>INT(BJ81)&amp;"' "&amp;TEXT(12*(BJ81-INT(BJ81)),"#")&amp;CHAR(34)</f>
        <v>26' 6"</v>
      </c>
      <c r="AB81" s="60"/>
      <c r="AC81" s="60"/>
      <c r="AD81" s="60" t="str">
        <f>INT(BM81)&amp;"' "&amp;TEXT(12*(BM81-INT(BM81)),"#")&amp;CHAR(34)</f>
        <v>12' 3"</v>
      </c>
      <c r="AE81" s="60" t="str">
        <f>INT(BN81)&amp;"' "&amp;TEXT(12*(BN81-INT(BN81)),"#")&amp;CHAR(34)</f>
        <v>28' 3"</v>
      </c>
      <c r="AF81" s="60"/>
      <c r="AG81" s="60"/>
      <c r="AH81" s="60"/>
      <c r="AI81" s="60"/>
      <c r="AK81" s="129"/>
      <c r="AL81" s="129"/>
      <c r="AM81" s="129"/>
      <c r="AN81" s="129"/>
      <c r="AO81" s="61">
        <f>AP81-AD14</f>
        <v>1.7460317460317505</v>
      </c>
      <c r="AP81" s="61">
        <f>Z15</f>
        <v>17.77777777777778</v>
      </c>
      <c r="AR81" s="61"/>
      <c r="AS81" s="62">
        <f>AO81+$Z$15-$AD$14</f>
        <v>3.492063492063501</v>
      </c>
      <c r="AT81" s="62">
        <f>AO81+$Z$15</f>
        <v>19.52380952380953</v>
      </c>
      <c r="AV81" s="62"/>
      <c r="AW81" s="62">
        <f>AS81+$Z$15-$AD$14</f>
        <v>5.2380952380952515</v>
      </c>
      <c r="AX81" s="62">
        <f>AS81+$Z$15</f>
        <v>21.26984126984128</v>
      </c>
      <c r="AZ81" s="62"/>
      <c r="BA81" s="62">
        <f>AW81+$Z$15-$AD$14</f>
        <v>6.984126984127002</v>
      </c>
      <c r="BB81" s="62">
        <f>AW81+$Z$15</f>
        <v>23.01587301587303</v>
      </c>
      <c r="BD81" s="62"/>
      <c r="BE81" s="62">
        <f>BA81+$Z$15-$AD$14</f>
        <v>8.730158730158752</v>
      </c>
      <c r="BF81" s="62">
        <f>BA81+$Z$15</f>
        <v>24.76190476190478</v>
      </c>
      <c r="BH81" s="62"/>
      <c r="BI81" s="62">
        <f>BE81+$Z$15-$AD$14</f>
        <v>10.476190476190503</v>
      </c>
      <c r="BJ81" s="62">
        <f>BE81+$Z$15</f>
        <v>26.50793650793653</v>
      </c>
      <c r="BL81" s="62"/>
      <c r="BM81" s="62">
        <f>BI81+$Z$15-$AD$14</f>
        <v>12.222222222222253</v>
      </c>
      <c r="BN81" s="62">
        <f>BI81+$Z$15</f>
        <v>28.25396825396828</v>
      </c>
      <c r="BP81" s="62"/>
      <c r="BQ81" s="62"/>
      <c r="BR81" s="62"/>
    </row>
    <row r="82" spans="2:21" ht="24.75" customHeight="1">
      <c r="B82" s="101" t="s">
        <v>33</v>
      </c>
      <c r="C82" s="101"/>
      <c r="D82" s="101"/>
      <c r="E82" s="101"/>
      <c r="F82" s="101"/>
      <c r="G82" s="101"/>
      <c r="M82" s="48"/>
      <c r="P82" s="101" t="s">
        <v>35</v>
      </c>
      <c r="Q82" s="101"/>
      <c r="R82" s="101"/>
      <c r="S82" s="101"/>
      <c r="T82" s="101"/>
      <c r="U82" s="101"/>
    </row>
    <row r="83" spans="2:22" ht="16.5" customHeight="1" thickBot="1">
      <c r="B83" s="63"/>
      <c r="C83" s="63"/>
      <c r="D83" s="63"/>
      <c r="E83" s="63"/>
      <c r="F83" s="154" t="str">
        <f>INT(Z16)&amp;"' "&amp;TEXT(12*(Z16-INT(Z16)),"#")&amp;CHAR(34)&amp;" to "&amp;INT(AD16)&amp;"' "&amp;TEXT(12*(AD16-INT(AD16)),"#")&amp;CHAR(34)</f>
        <v>23' 1" to 30' 3"</v>
      </c>
      <c r="G83" s="154"/>
      <c r="H83" s="154"/>
      <c r="I83" s="154"/>
      <c r="J83" s="154"/>
      <c r="K83" s="154"/>
      <c r="M83" s="48"/>
      <c r="P83" s="153" t="str">
        <f>AC5&amp;"' x "&amp;AC6&amp;"' Screen"</f>
        <v>30' x 10' Screen</v>
      </c>
      <c r="Q83" s="153"/>
      <c r="R83" s="153"/>
      <c r="S83" s="153"/>
      <c r="T83" s="153"/>
      <c r="U83" s="153"/>
      <c r="V83" s="153"/>
    </row>
    <row r="84" spans="13:22" ht="13.5" customHeight="1">
      <c r="M84" s="64"/>
      <c r="P84" s="153"/>
      <c r="Q84" s="153"/>
      <c r="R84" s="153"/>
      <c r="S84" s="153"/>
      <c r="T84" s="153"/>
      <c r="U84" s="153"/>
      <c r="V84" s="153"/>
    </row>
    <row r="85" spans="13:20" ht="13.5" customHeight="1" thickBot="1">
      <c r="M85" s="65"/>
      <c r="P85" s="153" t="str">
        <f>INT(AC10)&amp;"' "&amp;TEXT(12*(AC10-INT(AC10)),"#")&amp;CHAR(34)&amp;" Skirt"</f>
        <v>1' " Skirt</v>
      </c>
      <c r="Q85" s="153"/>
      <c r="R85" s="153"/>
      <c r="S85" s="153"/>
      <c r="T85" s="153"/>
    </row>
    <row r="86" spans="13:20" ht="13.5" customHeight="1">
      <c r="M86" s="64"/>
      <c r="P86" s="153"/>
      <c r="Q86" s="153"/>
      <c r="R86" s="153"/>
      <c r="S86" s="153"/>
      <c r="T86" s="153"/>
    </row>
    <row r="87" spans="13:29" ht="13.5" customHeight="1" thickBot="1">
      <c r="M87" s="65"/>
      <c r="P87" s="155" t="str">
        <f>AC7&amp;" x "&amp;AC8&amp;" Projectors"</f>
        <v>1920 x 1080 Projectors</v>
      </c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</row>
    <row r="88" spans="13:39" ht="13.5" customHeight="1">
      <c r="M88" s="64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M88" s="51">
        <f>AC10+(AC6/2)</f>
        <v>6</v>
      </c>
    </row>
    <row r="89" spans="13:31" ht="13.5" customHeight="1" thickBot="1">
      <c r="M89" s="65"/>
      <c r="P89" s="153" t="str">
        <f>AC9&amp;" to "&amp;AF9&amp;" Lenses"</f>
        <v>1.3 to 1.7 Lenses</v>
      </c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</row>
    <row r="90" spans="13:31" ht="13.5" customHeight="1">
      <c r="M90" s="64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</row>
    <row r="91" ht="13.5" customHeight="1" thickBot="1">
      <c r="M91" s="65"/>
    </row>
    <row r="92" spans="7:13" ht="13.5" customHeight="1">
      <c r="G92" s="102" t="str">
        <f>INT(AM88)&amp;"' "&amp;TEXT(12*(AM88-INT(AM88)),"#")&amp;CHAR(34)</f>
        <v>6' "</v>
      </c>
      <c r="H92" s="102"/>
      <c r="M92" s="64"/>
    </row>
    <row r="93" ht="13.5" customHeight="1" thickBot="1">
      <c r="M93" s="65"/>
    </row>
    <row r="94" ht="13.5" customHeight="1">
      <c r="M94" s="64"/>
    </row>
    <row r="95" ht="13.5" customHeight="1" thickBot="1">
      <c r="M95" s="65"/>
    </row>
    <row r="96" ht="13.5" customHeight="1">
      <c r="M96" s="64"/>
    </row>
    <row r="97" spans="13:36" ht="13.5" customHeight="1" thickBot="1">
      <c r="M97" s="65"/>
      <c r="O97" s="95" t="str">
        <f>F4&amp;" at the "&amp;F5&amp;" - "&amp;F6</f>
        <v>Your Show Here at the Location - Dates</v>
      </c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67"/>
      <c r="AH97" s="67"/>
      <c r="AI97" s="67"/>
      <c r="AJ97" s="67"/>
    </row>
    <row r="98" ht="9" customHeight="1">
      <c r="M98" s="48"/>
    </row>
    <row r="99" ht="15.75" customHeight="1"/>
    <row r="100" spans="21:35" ht="5.25" customHeight="1"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</row>
    <row r="101" spans="21:35" ht="5.25" customHeight="1"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</row>
    <row r="102" spans="21:35" ht="5.25" customHeight="1"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</row>
    <row r="103" spans="21:35" ht="5.25" customHeight="1"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</row>
    <row r="104" spans="21:35" ht="5.25" customHeight="1"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</row>
    <row r="105" spans="21:35" ht="5.25" customHeight="1"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</row>
    <row r="106" spans="21:35" ht="12" customHeight="1"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</row>
    <row r="107" spans="2:35" ht="12.75" customHeight="1">
      <c r="B107" s="98" t="s">
        <v>49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</row>
    <row r="108" spans="2:9" ht="25.5">
      <c r="B108" s="101" t="s">
        <v>50</v>
      </c>
      <c r="C108" s="101"/>
      <c r="D108" s="101"/>
      <c r="E108" s="101"/>
      <c r="F108" s="101"/>
      <c r="G108" s="101"/>
      <c r="H108" s="101"/>
      <c r="I108" s="101"/>
    </row>
    <row r="109" spans="2:9" ht="24">
      <c r="B109" s="158" t="s">
        <v>39</v>
      </c>
      <c r="C109" s="158"/>
      <c r="D109" s="158"/>
      <c r="E109" s="158"/>
      <c r="F109" s="158" t="str">
        <f>AC7&amp;" x "&amp;AC8</f>
        <v>1920 x 1080</v>
      </c>
      <c r="G109" s="158"/>
      <c r="H109" s="158"/>
      <c r="I109" s="158"/>
    </row>
    <row r="110" spans="2:9" ht="24">
      <c r="B110" s="158" t="s">
        <v>40</v>
      </c>
      <c r="C110" s="158"/>
      <c r="D110" s="158"/>
      <c r="F110" s="158">
        <f>E114</f>
        <v>1731</v>
      </c>
      <c r="G110" s="158"/>
      <c r="H110" s="158"/>
      <c r="I110" s="158"/>
    </row>
    <row r="111" spans="2:9" ht="24">
      <c r="B111" s="158" t="s">
        <v>48</v>
      </c>
      <c r="C111" s="158"/>
      <c r="D111" s="158"/>
      <c r="E111" s="158"/>
      <c r="F111" s="158" t="str">
        <f>IF(E114&gt;100,IF(E114&lt;512,"Yes","No"),"No")</f>
        <v>No</v>
      </c>
      <c r="G111" s="158"/>
      <c r="H111" s="158"/>
      <c r="I111" s="77"/>
    </row>
    <row r="112" spans="2:9" ht="23.25" customHeight="1">
      <c r="B112" s="158" t="s">
        <v>31</v>
      </c>
      <c r="C112" s="158"/>
      <c r="D112" s="158"/>
      <c r="E112" s="158"/>
      <c r="F112" s="158">
        <f>Z17</f>
        <v>3</v>
      </c>
      <c r="G112" s="158"/>
      <c r="I112" s="77"/>
    </row>
    <row r="113" s="76" customFormat="1" ht="7.5" customHeight="1">
      <c r="H113" s="77"/>
    </row>
    <row r="114" spans="5:7" ht="21.75" customHeight="1">
      <c r="E114" s="161">
        <f>ROUND(Z14,0)</f>
        <v>1731</v>
      </c>
      <c r="F114" s="161"/>
      <c r="G114" s="161"/>
    </row>
    <row r="115" spans="5:7" ht="6" customHeight="1">
      <c r="E115" s="48"/>
      <c r="F115" s="48"/>
      <c r="G115" s="48"/>
    </row>
    <row r="116" spans="5:7" ht="6" customHeight="1">
      <c r="E116" s="48"/>
      <c r="F116" s="48"/>
      <c r="G116" s="48"/>
    </row>
    <row r="117" ht="6" customHeight="1"/>
    <row r="118" spans="1:43" ht="15">
      <c r="A118" s="163">
        <f>AD13</f>
        <v>1080</v>
      </c>
      <c r="B118" s="130"/>
      <c r="C118" s="133" t="s">
        <v>0</v>
      </c>
      <c r="D118" s="133"/>
      <c r="E118" s="133"/>
      <c r="F118" s="138"/>
      <c r="G118" s="136" t="s">
        <v>1</v>
      </c>
      <c r="H118" s="137"/>
      <c r="I118" s="137"/>
      <c r="J118" s="156"/>
      <c r="K118" s="137" t="s">
        <v>2</v>
      </c>
      <c r="L118" s="97"/>
      <c r="M118" s="97"/>
      <c r="N118" s="96"/>
      <c r="O118" s="97" t="s">
        <v>3</v>
      </c>
      <c r="P118" s="97"/>
      <c r="Q118" s="97"/>
      <c r="R118" s="96"/>
      <c r="S118" s="97" t="s">
        <v>4</v>
      </c>
      <c r="T118" s="97"/>
      <c r="U118" s="97"/>
      <c r="V118" s="96"/>
      <c r="W118" s="97" t="s">
        <v>5</v>
      </c>
      <c r="X118" s="97"/>
      <c r="Y118" s="97"/>
      <c r="Z118" s="97"/>
      <c r="AA118" s="96"/>
      <c r="AB118" s="97" t="s">
        <v>6</v>
      </c>
      <c r="AC118" s="97"/>
      <c r="AD118" s="97"/>
      <c r="AE118" s="96"/>
      <c r="AF118" s="97" t="s">
        <v>7</v>
      </c>
      <c r="AG118" s="97"/>
      <c r="AH118" s="97"/>
      <c r="AI118" s="96"/>
      <c r="AJ118" s="69"/>
      <c r="AK118" s="69"/>
      <c r="AL118" s="69"/>
      <c r="AM118" s="69"/>
      <c r="AN118" s="69"/>
      <c r="AO118" s="69"/>
      <c r="AP118" s="69"/>
      <c r="AQ118" s="69"/>
    </row>
    <row r="119" spans="1:43" ht="11.25" customHeight="1">
      <c r="A119" s="163"/>
      <c r="B119" s="131"/>
      <c r="C119" s="134"/>
      <c r="D119" s="134"/>
      <c r="E119" s="134"/>
      <c r="F119" s="139"/>
      <c r="G119" s="136"/>
      <c r="H119" s="137"/>
      <c r="I119" s="137"/>
      <c r="J119" s="156"/>
      <c r="K119" s="137"/>
      <c r="L119" s="97"/>
      <c r="M119" s="97"/>
      <c r="N119" s="96"/>
      <c r="O119" s="97"/>
      <c r="P119" s="97"/>
      <c r="Q119" s="97"/>
      <c r="R119" s="96"/>
      <c r="S119" s="97"/>
      <c r="T119" s="97"/>
      <c r="U119" s="97"/>
      <c r="V119" s="96"/>
      <c r="W119" s="97"/>
      <c r="X119" s="97"/>
      <c r="Y119" s="97"/>
      <c r="Z119" s="97"/>
      <c r="AA119" s="96"/>
      <c r="AB119" s="97"/>
      <c r="AC119" s="97"/>
      <c r="AD119" s="97"/>
      <c r="AE119" s="96"/>
      <c r="AF119" s="97"/>
      <c r="AG119" s="97"/>
      <c r="AH119" s="97"/>
      <c r="AI119" s="96"/>
      <c r="AO119" s="69"/>
      <c r="AP119" s="69"/>
      <c r="AQ119" s="69"/>
    </row>
    <row r="120" spans="1:43" s="57" customFormat="1" ht="9.75" customHeight="1">
      <c r="A120" s="163"/>
      <c r="B120" s="131"/>
      <c r="C120" s="134"/>
      <c r="D120" s="134"/>
      <c r="E120" s="134"/>
      <c r="F120" s="139"/>
      <c r="G120" s="136"/>
      <c r="H120" s="137"/>
      <c r="I120" s="137"/>
      <c r="J120" s="156"/>
      <c r="K120" s="137"/>
      <c r="L120" s="97"/>
      <c r="M120" s="97"/>
      <c r="N120" s="96"/>
      <c r="O120" s="97"/>
      <c r="P120" s="97"/>
      <c r="Q120" s="97"/>
      <c r="R120" s="96"/>
      <c r="S120" s="97"/>
      <c r="T120" s="97"/>
      <c r="U120" s="97"/>
      <c r="V120" s="96"/>
      <c r="W120" s="97"/>
      <c r="X120" s="97"/>
      <c r="Y120" s="97"/>
      <c r="Z120" s="97"/>
      <c r="AA120" s="96"/>
      <c r="AB120" s="97"/>
      <c r="AC120" s="97"/>
      <c r="AD120" s="97"/>
      <c r="AE120" s="96"/>
      <c r="AF120" s="97"/>
      <c r="AG120" s="97"/>
      <c r="AH120" s="97"/>
      <c r="AI120" s="96"/>
      <c r="AK120" s="2"/>
      <c r="AL120" s="2"/>
      <c r="AM120" s="2"/>
      <c r="AN120" s="2"/>
      <c r="AO120" s="69"/>
      <c r="AP120" s="69"/>
      <c r="AQ120" s="69"/>
    </row>
    <row r="121" spans="1:43" s="57" customFormat="1" ht="13.5" customHeight="1">
      <c r="A121" s="163"/>
      <c r="B121" s="131"/>
      <c r="C121" s="134"/>
      <c r="D121" s="134"/>
      <c r="E121" s="134"/>
      <c r="F121" s="139"/>
      <c r="G121" s="136"/>
      <c r="H121" s="137"/>
      <c r="I121" s="137"/>
      <c r="J121" s="156"/>
      <c r="K121" s="137"/>
      <c r="L121" s="97"/>
      <c r="M121" s="97"/>
      <c r="N121" s="96"/>
      <c r="O121" s="97"/>
      <c r="P121" s="97"/>
      <c r="Q121" s="97"/>
      <c r="R121" s="96"/>
      <c r="S121" s="97"/>
      <c r="T121" s="97"/>
      <c r="U121" s="97"/>
      <c r="V121" s="96"/>
      <c r="W121" s="97"/>
      <c r="X121" s="97"/>
      <c r="Y121" s="97"/>
      <c r="Z121" s="97"/>
      <c r="AA121" s="96"/>
      <c r="AB121" s="97"/>
      <c r="AC121" s="97"/>
      <c r="AD121" s="97"/>
      <c r="AE121" s="96"/>
      <c r="AF121" s="97"/>
      <c r="AG121" s="97"/>
      <c r="AH121" s="97"/>
      <c r="AI121" s="96"/>
      <c r="AK121" s="2"/>
      <c r="AL121" s="2"/>
      <c r="AM121" s="2"/>
      <c r="AN121" s="2"/>
      <c r="AO121" s="69"/>
      <c r="AP121" s="69"/>
      <c r="AQ121" s="69"/>
    </row>
    <row r="122" spans="1:43" ht="9.75" customHeight="1">
      <c r="A122" s="163"/>
      <c r="B122" s="131"/>
      <c r="C122" s="134"/>
      <c r="D122" s="134"/>
      <c r="E122" s="134"/>
      <c r="F122" s="139"/>
      <c r="G122" s="136"/>
      <c r="H122" s="137"/>
      <c r="I122" s="137"/>
      <c r="J122" s="156"/>
      <c r="K122" s="137"/>
      <c r="L122" s="97"/>
      <c r="M122" s="97"/>
      <c r="N122" s="96"/>
      <c r="O122" s="97"/>
      <c r="P122" s="97"/>
      <c r="Q122" s="97"/>
      <c r="R122" s="96"/>
      <c r="S122" s="97"/>
      <c r="T122" s="97"/>
      <c r="U122" s="97"/>
      <c r="V122" s="96"/>
      <c r="W122" s="97"/>
      <c r="X122" s="97"/>
      <c r="Y122" s="97"/>
      <c r="Z122" s="97"/>
      <c r="AA122" s="96"/>
      <c r="AB122" s="97"/>
      <c r="AC122" s="97"/>
      <c r="AD122" s="97"/>
      <c r="AE122" s="96"/>
      <c r="AF122" s="97"/>
      <c r="AG122" s="97"/>
      <c r="AH122" s="97"/>
      <c r="AI122" s="96"/>
      <c r="AO122" s="69"/>
      <c r="AP122" s="69"/>
      <c r="AQ122" s="69"/>
    </row>
    <row r="123" spans="1:43" ht="9.75" customHeight="1">
      <c r="A123" s="163"/>
      <c r="B123" s="131"/>
      <c r="C123" s="134"/>
      <c r="D123" s="134"/>
      <c r="E123" s="134"/>
      <c r="F123" s="139"/>
      <c r="G123" s="136"/>
      <c r="H123" s="137"/>
      <c r="I123" s="137"/>
      <c r="J123" s="156"/>
      <c r="K123" s="137"/>
      <c r="L123" s="97"/>
      <c r="M123" s="97"/>
      <c r="N123" s="96"/>
      <c r="O123" s="97"/>
      <c r="P123" s="97"/>
      <c r="Q123" s="97"/>
      <c r="R123" s="96"/>
      <c r="S123" s="97"/>
      <c r="T123" s="97"/>
      <c r="U123" s="97"/>
      <c r="V123" s="96"/>
      <c r="W123" s="97"/>
      <c r="X123" s="97"/>
      <c r="Y123" s="97"/>
      <c r="Z123" s="97"/>
      <c r="AA123" s="96"/>
      <c r="AB123" s="97"/>
      <c r="AC123" s="97"/>
      <c r="AD123" s="97"/>
      <c r="AE123" s="96"/>
      <c r="AF123" s="97"/>
      <c r="AG123" s="97"/>
      <c r="AH123" s="97"/>
      <c r="AI123" s="96"/>
      <c r="AO123" s="69"/>
      <c r="AP123" s="69"/>
      <c r="AQ123" s="69"/>
    </row>
    <row r="124" spans="1:43" ht="9.75" customHeight="1">
      <c r="A124" s="163"/>
      <c r="B124" s="131"/>
      <c r="C124" s="134"/>
      <c r="D124" s="134"/>
      <c r="E124" s="134"/>
      <c r="F124" s="139"/>
      <c r="G124" s="136"/>
      <c r="H124" s="137"/>
      <c r="I124" s="137"/>
      <c r="J124" s="156"/>
      <c r="K124" s="137"/>
      <c r="L124" s="97"/>
      <c r="M124" s="97"/>
      <c r="N124" s="96"/>
      <c r="O124" s="97"/>
      <c r="P124" s="97"/>
      <c r="Q124" s="97"/>
      <c r="R124" s="96"/>
      <c r="S124" s="97"/>
      <c r="T124" s="97"/>
      <c r="U124" s="97"/>
      <c r="V124" s="96"/>
      <c r="W124" s="97"/>
      <c r="X124" s="97"/>
      <c r="Y124" s="97"/>
      <c r="Z124" s="97"/>
      <c r="AA124" s="96"/>
      <c r="AB124" s="97"/>
      <c r="AC124" s="97"/>
      <c r="AD124" s="97"/>
      <c r="AE124" s="96"/>
      <c r="AF124" s="97"/>
      <c r="AG124" s="97"/>
      <c r="AH124" s="97"/>
      <c r="AI124" s="96"/>
      <c r="AO124" s="69"/>
      <c r="AP124" s="69"/>
      <c r="AQ124" s="69"/>
    </row>
    <row r="125" spans="1:43" ht="9.75" customHeight="1">
      <c r="A125" s="163"/>
      <c r="B125" s="131"/>
      <c r="C125" s="134"/>
      <c r="D125" s="134"/>
      <c r="E125" s="134"/>
      <c r="F125" s="139"/>
      <c r="G125" s="136"/>
      <c r="H125" s="137"/>
      <c r="I125" s="137"/>
      <c r="J125" s="156"/>
      <c r="K125" s="137"/>
      <c r="L125" s="97"/>
      <c r="M125" s="97"/>
      <c r="N125" s="96"/>
      <c r="O125" s="97"/>
      <c r="P125" s="97"/>
      <c r="Q125" s="97"/>
      <c r="R125" s="96"/>
      <c r="S125" s="97"/>
      <c r="T125" s="97"/>
      <c r="U125" s="97"/>
      <c r="V125" s="96"/>
      <c r="W125" s="97"/>
      <c r="X125" s="97"/>
      <c r="Y125" s="97"/>
      <c r="Z125" s="97"/>
      <c r="AA125" s="96"/>
      <c r="AB125" s="97"/>
      <c r="AC125" s="97"/>
      <c r="AD125" s="97"/>
      <c r="AE125" s="96"/>
      <c r="AF125" s="97"/>
      <c r="AG125" s="97"/>
      <c r="AH125" s="97"/>
      <c r="AI125" s="96"/>
      <c r="AO125" s="69"/>
      <c r="AP125" s="69"/>
      <c r="AQ125" s="69"/>
    </row>
    <row r="126" spans="1:43" ht="18.75" customHeight="1">
      <c r="A126" s="163"/>
      <c r="B126" s="132"/>
      <c r="C126" s="135"/>
      <c r="D126" s="135"/>
      <c r="E126" s="135"/>
      <c r="F126" s="140"/>
      <c r="G126" s="136"/>
      <c r="H126" s="137"/>
      <c r="I126" s="137"/>
      <c r="J126" s="156"/>
      <c r="K126" s="137"/>
      <c r="L126" s="97"/>
      <c r="M126" s="97"/>
      <c r="N126" s="96"/>
      <c r="O126" s="97"/>
      <c r="P126" s="97"/>
      <c r="Q126" s="97"/>
      <c r="R126" s="96"/>
      <c r="S126" s="97"/>
      <c r="T126" s="97"/>
      <c r="U126" s="97"/>
      <c r="V126" s="96"/>
      <c r="W126" s="97"/>
      <c r="X126" s="97"/>
      <c r="Y126" s="97"/>
      <c r="Z126" s="97"/>
      <c r="AA126" s="96"/>
      <c r="AB126" s="97"/>
      <c r="AC126" s="97"/>
      <c r="AD126" s="97"/>
      <c r="AE126" s="96"/>
      <c r="AF126" s="97"/>
      <c r="AG126" s="97"/>
      <c r="AH126" s="97"/>
      <c r="AI126" s="96"/>
      <c r="AO126" s="69"/>
      <c r="AP126" s="69"/>
      <c r="AQ126" s="69"/>
    </row>
    <row r="127" spans="1:43" ht="9.7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O127" s="69"/>
      <c r="AP127" s="69"/>
      <c r="AQ127" s="69"/>
    </row>
    <row r="128" spans="1:43" ht="6.75" customHeight="1">
      <c r="A128" s="69"/>
      <c r="B128" s="74"/>
      <c r="C128" s="71"/>
      <c r="D128" s="71"/>
      <c r="E128" s="71"/>
      <c r="F128" s="71"/>
      <c r="G128" s="69"/>
      <c r="H128" s="69"/>
      <c r="I128" s="69"/>
      <c r="J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K128" s="69"/>
      <c r="AL128" s="69"/>
      <c r="AM128" s="69"/>
      <c r="AN128" s="69"/>
      <c r="AO128" s="69"/>
      <c r="AP128" s="69"/>
      <c r="AQ128" s="69"/>
    </row>
    <row r="129" spans="1:43" ht="6.75" customHeight="1">
      <c r="A129" s="69"/>
      <c r="B129" s="73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K129" s="69"/>
      <c r="AL129" s="69"/>
      <c r="AM129" s="69"/>
      <c r="AN129" s="69"/>
      <c r="AO129" s="69"/>
      <c r="AP129" s="69"/>
      <c r="AQ129" s="69"/>
    </row>
    <row r="130" spans="1:43" ht="26.25" customHeight="1">
      <c r="A130" s="69"/>
      <c r="B130" s="69"/>
      <c r="C130" s="162">
        <f>ROUND(Z13,0)</f>
        <v>3240</v>
      </c>
      <c r="D130" s="162"/>
      <c r="E130" s="162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K130" s="69"/>
      <c r="AL130" s="69"/>
      <c r="AM130" s="69"/>
      <c r="AN130" s="69"/>
      <c r="AO130" s="69"/>
      <c r="AP130" s="69"/>
      <c r="AQ130" s="69"/>
    </row>
    <row r="131" spans="2:22" ht="15" customHeight="1">
      <c r="B131" s="101" t="s">
        <v>51</v>
      </c>
      <c r="C131" s="101"/>
      <c r="D131" s="101"/>
      <c r="E131" s="101"/>
      <c r="F131" s="101"/>
      <c r="O131" s="101" t="s">
        <v>52</v>
      </c>
      <c r="P131" s="101"/>
      <c r="Q131" s="101"/>
      <c r="R131" s="101"/>
      <c r="S131" s="101"/>
      <c r="T131" s="101"/>
      <c r="U131" s="101"/>
      <c r="V131" s="101"/>
    </row>
    <row r="132" spans="2:22" ht="15" customHeight="1">
      <c r="B132" s="101"/>
      <c r="C132" s="101"/>
      <c r="D132" s="101"/>
      <c r="E132" s="101"/>
      <c r="F132" s="101"/>
      <c r="O132" s="101"/>
      <c r="P132" s="101"/>
      <c r="Q132" s="101"/>
      <c r="R132" s="101"/>
      <c r="S132" s="101"/>
      <c r="T132" s="101"/>
      <c r="U132" s="101"/>
      <c r="V132" s="101"/>
    </row>
    <row r="133" spans="2:35" s="68" customFormat="1" ht="23.25" customHeight="1">
      <c r="B133" s="77" t="s">
        <v>41</v>
      </c>
      <c r="C133" s="77"/>
      <c r="D133" s="77"/>
      <c r="H133" s="159" t="str">
        <f>ROUND(AN135,0)&amp;" X "&amp;AP135</f>
        <v>9032 X 1080</v>
      </c>
      <c r="I133" s="159"/>
      <c r="J133" s="159"/>
      <c r="K133" s="159"/>
      <c r="O133" s="99" t="s">
        <v>46</v>
      </c>
      <c r="P133" s="99"/>
      <c r="Q133" s="99"/>
      <c r="R133" s="99"/>
      <c r="S133" s="99"/>
      <c r="T133" s="99"/>
      <c r="U133" s="99"/>
      <c r="V133" s="99"/>
      <c r="W133" s="99"/>
      <c r="X133" s="82"/>
      <c r="Y133" s="82"/>
      <c r="Z133" s="82"/>
      <c r="AA133" s="82"/>
      <c r="AF133" s="2"/>
      <c r="AG133" s="2"/>
      <c r="AH133" s="2"/>
      <c r="AI133" s="2"/>
    </row>
    <row r="134" spans="2:35" s="68" customFormat="1" ht="24">
      <c r="B134" s="77" t="s">
        <v>42</v>
      </c>
      <c r="C134" s="77"/>
      <c r="D134" s="77"/>
      <c r="H134" s="160">
        <f>AN135*AP135</f>
        <v>9754560</v>
      </c>
      <c r="I134" s="160"/>
      <c r="J134" s="160"/>
      <c r="K134" s="160"/>
      <c r="O134" s="99"/>
      <c r="P134" s="99"/>
      <c r="Q134" s="99"/>
      <c r="R134" s="99"/>
      <c r="S134" s="99"/>
      <c r="T134" s="99"/>
      <c r="U134" s="99"/>
      <c r="V134" s="99"/>
      <c r="W134" s="99"/>
      <c r="X134" s="82"/>
      <c r="Y134" s="82"/>
      <c r="Z134" s="82"/>
      <c r="AA134" s="82"/>
      <c r="AD134" s="78"/>
      <c r="AF134" s="2"/>
      <c r="AG134" s="2"/>
      <c r="AH134" s="2"/>
      <c r="AI134" s="2"/>
    </row>
    <row r="135" spans="2:46" ht="24">
      <c r="B135" s="77" t="s">
        <v>43</v>
      </c>
      <c r="C135" s="77"/>
      <c r="D135" s="77"/>
      <c r="E135" s="77"/>
      <c r="F135" s="77"/>
      <c r="G135" s="77"/>
      <c r="H135" s="157">
        <f>ROUNDUP(H134/20000000,0)</f>
        <v>1</v>
      </c>
      <c r="I135" s="157"/>
      <c r="J135" s="157"/>
      <c r="K135" s="157"/>
      <c r="O135" s="81" t="s">
        <v>38</v>
      </c>
      <c r="P135" s="81"/>
      <c r="Q135" s="81"/>
      <c r="R135" s="81"/>
      <c r="S135" s="81"/>
      <c r="T135" s="80" t="s">
        <v>36</v>
      </c>
      <c r="V135" s="100" t="s">
        <v>37</v>
      </c>
      <c r="W135" s="100"/>
      <c r="X135" s="100"/>
      <c r="Y135" s="100"/>
      <c r="Z135" s="100"/>
      <c r="AA135" s="100"/>
      <c r="AD135" s="78"/>
      <c r="AN135" s="69">
        <f>Z13+(SUM(AT135:AT140))</f>
        <v>9032</v>
      </c>
      <c r="AP135" s="2">
        <f>MAX(AA136:AA141,AD13)</f>
        <v>1080</v>
      </c>
      <c r="AT135" s="2">
        <f aca="true" t="shared" si="0" ref="AT135:AT140">(V136*T136)+(8*T136)</f>
        <v>1928</v>
      </c>
    </row>
    <row r="136" spans="2:46" ht="24">
      <c r="B136" s="158" t="s">
        <v>44</v>
      </c>
      <c r="C136" s="158"/>
      <c r="D136" s="158"/>
      <c r="E136" s="158"/>
      <c r="F136" s="158"/>
      <c r="G136" s="158"/>
      <c r="H136" s="157">
        <f>ROUNDUP(H134/6600000,0)</f>
        <v>2</v>
      </c>
      <c r="I136" s="157"/>
      <c r="J136" s="157"/>
      <c r="K136" s="157"/>
      <c r="O136" s="94" t="s">
        <v>47</v>
      </c>
      <c r="P136" s="94"/>
      <c r="Q136" s="94"/>
      <c r="R136" s="94"/>
      <c r="S136" s="94"/>
      <c r="T136" s="93">
        <v>1</v>
      </c>
      <c r="V136" s="165">
        <v>1920</v>
      </c>
      <c r="W136" s="165"/>
      <c r="X136" s="92" t="s">
        <v>25</v>
      </c>
      <c r="Y136" s="94">
        <v>1080</v>
      </c>
      <c r="Z136" s="94"/>
      <c r="AA136" s="94"/>
      <c r="AD136" s="78"/>
      <c r="AT136" s="2">
        <f t="shared" si="0"/>
        <v>3864</v>
      </c>
    </row>
    <row r="137" spans="2:46" ht="23.25" customHeight="1">
      <c r="B137" s="164" t="s">
        <v>45</v>
      </c>
      <c r="C137" s="164"/>
      <c r="D137" s="164"/>
      <c r="E137" s="164"/>
      <c r="F137" s="164"/>
      <c r="G137" s="164"/>
      <c r="H137" s="164"/>
      <c r="I137" s="164"/>
      <c r="J137" s="164"/>
      <c r="K137" s="164"/>
      <c r="L137" s="79"/>
      <c r="M137" s="79"/>
      <c r="O137" s="94" t="s">
        <v>65</v>
      </c>
      <c r="P137" s="94"/>
      <c r="Q137" s="94"/>
      <c r="R137" s="94"/>
      <c r="S137" s="94"/>
      <c r="T137" s="93">
        <v>3</v>
      </c>
      <c r="U137" s="69"/>
      <c r="V137" s="165">
        <v>1280</v>
      </c>
      <c r="W137" s="165"/>
      <c r="X137" s="92" t="s">
        <v>25</v>
      </c>
      <c r="Y137" s="94">
        <v>720</v>
      </c>
      <c r="Z137" s="94"/>
      <c r="AA137" s="94"/>
      <c r="AD137" s="78"/>
      <c r="AT137" s="2">
        <f t="shared" si="0"/>
        <v>0</v>
      </c>
    </row>
    <row r="138" spans="2:46" ht="24"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79"/>
      <c r="M138" s="79"/>
      <c r="O138" s="94"/>
      <c r="P138" s="94"/>
      <c r="Q138" s="94"/>
      <c r="R138" s="94"/>
      <c r="S138" s="94"/>
      <c r="T138" s="93"/>
      <c r="V138" s="165"/>
      <c r="W138" s="165"/>
      <c r="X138" s="92" t="s">
        <v>25</v>
      </c>
      <c r="Y138" s="94"/>
      <c r="Z138" s="94"/>
      <c r="AA138" s="94"/>
      <c r="AD138" s="78"/>
      <c r="AT138" s="2">
        <f t="shared" si="0"/>
        <v>0</v>
      </c>
    </row>
    <row r="139" spans="2:46" ht="24"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O139" s="94"/>
      <c r="P139" s="94"/>
      <c r="Q139" s="94"/>
      <c r="R139" s="94"/>
      <c r="S139" s="94"/>
      <c r="T139" s="93"/>
      <c r="V139" s="165"/>
      <c r="W139" s="165"/>
      <c r="X139" s="92" t="s">
        <v>25</v>
      </c>
      <c r="Y139" s="94"/>
      <c r="Z139" s="94"/>
      <c r="AA139" s="94"/>
      <c r="AD139" s="78"/>
      <c r="AT139" s="2">
        <f t="shared" si="0"/>
        <v>0</v>
      </c>
    </row>
    <row r="140" spans="2:46" ht="24"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O140" s="94"/>
      <c r="P140" s="94"/>
      <c r="Q140" s="94"/>
      <c r="R140" s="94"/>
      <c r="S140" s="94"/>
      <c r="T140" s="93"/>
      <c r="V140" s="165"/>
      <c r="W140" s="165"/>
      <c r="X140" s="92" t="s">
        <v>25</v>
      </c>
      <c r="Y140" s="94"/>
      <c r="Z140" s="94"/>
      <c r="AA140" s="94"/>
      <c r="AT140" s="2">
        <f t="shared" si="0"/>
        <v>0</v>
      </c>
    </row>
    <row r="141" spans="15:27" ht="24">
      <c r="O141" s="94"/>
      <c r="P141" s="94"/>
      <c r="Q141" s="94"/>
      <c r="R141" s="94"/>
      <c r="S141" s="94"/>
      <c r="T141" s="93"/>
      <c r="V141" s="165"/>
      <c r="W141" s="165"/>
      <c r="X141" s="92" t="s">
        <v>25</v>
      </c>
      <c r="Y141" s="94"/>
      <c r="Z141" s="94"/>
      <c r="AA141" s="94"/>
    </row>
    <row r="142" spans="2:8" ht="15">
      <c r="B142" s="101"/>
      <c r="C142" s="101"/>
      <c r="D142" s="101"/>
      <c r="E142" s="101"/>
      <c r="F142" s="101"/>
      <c r="G142" s="101"/>
      <c r="H142" s="101"/>
    </row>
    <row r="143" spans="2:8" ht="15">
      <c r="B143" s="101"/>
      <c r="C143" s="101"/>
      <c r="D143" s="101"/>
      <c r="E143" s="101"/>
      <c r="F143" s="101"/>
      <c r="G143" s="101"/>
      <c r="H143" s="101"/>
    </row>
    <row r="146" ht="24.75" customHeight="1"/>
    <row r="147" spans="13:32" ht="19.5" customHeight="1">
      <c r="M147" s="66"/>
      <c r="N147" s="95" t="str">
        <f>F4&amp;" at the "&amp;F5&amp;" - "&amp;F6</f>
        <v>Your Show Here at the Location - Dates</v>
      </c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</row>
    <row r="148" ht="15"/>
    <row r="149" ht="23.25">
      <c r="AJ149" s="85"/>
    </row>
    <row r="150" ht="14.25" customHeight="1">
      <c r="AJ150" s="68"/>
    </row>
    <row r="151" spans="2:36" ht="22.5" customHeight="1">
      <c r="B151" s="98" t="s">
        <v>49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AJ151" s="68"/>
    </row>
    <row r="152" ht="3.75" customHeight="1"/>
    <row r="153" spans="2:20" ht="21.75" customHeight="1">
      <c r="B153" s="176" t="s">
        <v>53</v>
      </c>
      <c r="C153" s="177"/>
      <c r="D153" s="177"/>
      <c r="E153" s="177"/>
      <c r="F153" s="177"/>
      <c r="G153" s="177"/>
      <c r="H153" s="177"/>
      <c r="I153" s="72"/>
      <c r="J153" s="72"/>
      <c r="K153" s="172">
        <f>Z13</f>
        <v>3240</v>
      </c>
      <c r="L153" s="172"/>
      <c r="M153" s="172"/>
      <c r="N153" s="172"/>
      <c r="O153" s="172"/>
      <c r="P153" s="172"/>
      <c r="Q153" s="172"/>
      <c r="R153" s="172"/>
      <c r="S153" s="172"/>
      <c r="T153" s="173"/>
    </row>
    <row r="154" spans="2:36" s="68" customFormat="1" ht="21.75" customHeight="1">
      <c r="B154" s="166" t="s">
        <v>54</v>
      </c>
      <c r="C154" s="167"/>
      <c r="D154" s="167"/>
      <c r="E154" s="167"/>
      <c r="F154" s="167"/>
      <c r="G154" s="171">
        <f>ROUNDUP(Z13/1920,0)</f>
        <v>2</v>
      </c>
      <c r="H154" s="171"/>
      <c r="I154" s="86"/>
      <c r="J154" s="174">
        <f>AD13</f>
        <v>1080</v>
      </c>
      <c r="K154" s="48"/>
      <c r="L154" s="48"/>
      <c r="M154" s="48"/>
      <c r="N154" s="48"/>
      <c r="O154" s="48"/>
      <c r="P154" s="48"/>
      <c r="Q154" s="48"/>
      <c r="R154" s="48"/>
      <c r="S154" s="48"/>
      <c r="T154" s="75"/>
      <c r="AJ154" s="2"/>
    </row>
    <row r="155" spans="2:36" s="68" customFormat="1" ht="21.75" customHeight="1">
      <c r="B155" s="166" t="s">
        <v>55</v>
      </c>
      <c r="C155" s="167"/>
      <c r="D155" s="167"/>
      <c r="E155" s="167"/>
      <c r="F155" s="167"/>
      <c r="G155" s="171">
        <f>ROUNDUP(Z13/1280,0)</f>
        <v>3</v>
      </c>
      <c r="H155" s="171"/>
      <c r="I155" s="86"/>
      <c r="J155" s="174"/>
      <c r="K155" s="48"/>
      <c r="L155" s="48"/>
      <c r="M155" s="48"/>
      <c r="N155" s="48"/>
      <c r="O155" s="48"/>
      <c r="P155" s="48"/>
      <c r="Q155" s="48"/>
      <c r="R155" s="48"/>
      <c r="S155" s="48"/>
      <c r="T155" s="75"/>
      <c r="AJ155" s="2"/>
    </row>
    <row r="156" spans="2:36" s="68" customFormat="1" ht="21.75" customHeight="1">
      <c r="B156" s="168" t="s">
        <v>31</v>
      </c>
      <c r="C156" s="169"/>
      <c r="D156" s="169"/>
      <c r="E156" s="169"/>
      <c r="F156" s="169"/>
      <c r="G156" s="170">
        <f>Z17</f>
        <v>3</v>
      </c>
      <c r="H156" s="170"/>
      <c r="I156" s="87"/>
      <c r="J156" s="175"/>
      <c r="K156" s="70"/>
      <c r="L156" s="70"/>
      <c r="M156" s="70"/>
      <c r="N156" s="70"/>
      <c r="O156" s="70"/>
      <c r="P156" s="70"/>
      <c r="Q156" s="70"/>
      <c r="R156" s="70"/>
      <c r="S156" s="70"/>
      <c r="T156" s="88"/>
      <c r="AJ156" s="2"/>
    </row>
    <row r="157" spans="2:36" s="68" customFormat="1" ht="21.75" customHeight="1">
      <c r="B157" s="89"/>
      <c r="C157" s="89"/>
      <c r="D157" s="89"/>
      <c r="E157" s="89"/>
      <c r="F157" s="89"/>
      <c r="G157" s="90"/>
      <c r="H157" s="90"/>
      <c r="I157" s="86"/>
      <c r="J157" s="91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AJ157" s="2"/>
    </row>
    <row r="158" ht="21.75" customHeight="1"/>
    <row r="159" spans="2:36" ht="21.75" customHeight="1">
      <c r="B159" s="178" t="s">
        <v>58</v>
      </c>
      <c r="C159" s="158"/>
      <c r="D159" s="158"/>
      <c r="E159" s="158"/>
      <c r="F159" s="158"/>
      <c r="G159" s="158"/>
      <c r="H159" s="158"/>
      <c r="I159" s="158"/>
      <c r="N159" s="178" t="s">
        <v>57</v>
      </c>
      <c r="O159" s="178"/>
      <c r="P159" s="178"/>
      <c r="Q159" s="178"/>
      <c r="R159" s="178"/>
      <c r="S159" s="178"/>
      <c r="T159" s="178"/>
      <c r="U159" s="178"/>
      <c r="V159" s="178"/>
      <c r="W159" s="85"/>
      <c r="X159" s="85"/>
      <c r="Y159" s="85"/>
      <c r="Z159" s="178" t="s">
        <v>62</v>
      </c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</row>
    <row r="160" spans="2:36" ht="21.75" customHeight="1">
      <c r="B160" s="158" t="s">
        <v>56</v>
      </c>
      <c r="C160" s="178"/>
      <c r="D160" s="178"/>
      <c r="E160" s="178"/>
      <c r="F160" s="178"/>
      <c r="G160" s="181">
        <f>(($K$153*J154)-(B161*A162))/($K$153*J154)</f>
        <v>0</v>
      </c>
      <c r="H160" s="181"/>
      <c r="I160" s="181"/>
      <c r="J160" s="181"/>
      <c r="M160" s="68"/>
      <c r="N160" s="158" t="s">
        <v>56</v>
      </c>
      <c r="O160" s="158"/>
      <c r="P160" s="158"/>
      <c r="Q160" s="158"/>
      <c r="R160" s="158"/>
      <c r="S160" s="179">
        <f>(($K$153*J154)-(N161*M162))/($K$153*J154)</f>
        <v>-0.7777777777777778</v>
      </c>
      <c r="T160" s="179"/>
      <c r="U160" s="68"/>
      <c r="V160" s="68"/>
      <c r="W160" s="68"/>
      <c r="X160" s="68"/>
      <c r="Y160" s="68"/>
      <c r="Z160" s="158" t="s">
        <v>56</v>
      </c>
      <c r="AA160" s="158"/>
      <c r="AB160" s="158"/>
      <c r="AC160" s="158"/>
      <c r="AD160" s="158"/>
      <c r="AE160" s="179">
        <f>(($K$153*J154)-(Z161*Y162))/($K$153*J154)</f>
        <v>0.20987654320987653</v>
      </c>
      <c r="AF160" s="179"/>
      <c r="AG160" s="68"/>
      <c r="AH160" s="68"/>
      <c r="AI160" s="68"/>
      <c r="AJ160" s="68"/>
    </row>
    <row r="161" spans="2:36" ht="21.75" customHeight="1">
      <c r="B161" s="180">
        <f>IF((1080*G156)&gt;(1920*3),(1920*3),(1080*G156))</f>
        <v>3240</v>
      </c>
      <c r="C161" s="180"/>
      <c r="D161" s="180"/>
      <c r="E161" s="180"/>
      <c r="F161" s="180"/>
      <c r="G161" s="180"/>
      <c r="H161" s="180"/>
      <c r="I161" s="180"/>
      <c r="J161" s="180"/>
      <c r="K161" s="180"/>
      <c r="M161" s="68"/>
      <c r="N161" s="180">
        <v>5760</v>
      </c>
      <c r="O161" s="180"/>
      <c r="P161" s="180"/>
      <c r="Q161" s="180"/>
      <c r="R161" s="180"/>
      <c r="S161" s="180"/>
      <c r="T161" s="180"/>
      <c r="U161" s="180"/>
      <c r="V161" s="180"/>
      <c r="W161" s="180"/>
      <c r="X161" s="68"/>
      <c r="Y161" s="68"/>
      <c r="Z161" s="180">
        <v>3840</v>
      </c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68"/>
    </row>
    <row r="162" spans="1:36" ht="21.75" customHeight="1">
      <c r="A162" s="182">
        <f>ROUND(B161/G156,0)</f>
        <v>1080</v>
      </c>
      <c r="M162" s="182">
        <v>1080</v>
      </c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182">
        <v>720</v>
      </c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</row>
    <row r="163" spans="1:25" ht="21.75" customHeight="1">
      <c r="A163" s="182"/>
      <c r="M163" s="182"/>
      <c r="Y163" s="182"/>
    </row>
    <row r="164" spans="1:25" ht="21.75" customHeight="1">
      <c r="A164" s="182"/>
      <c r="M164" s="182"/>
      <c r="Y164" s="182"/>
    </row>
    <row r="165" spans="2:25" ht="21.75" customHeight="1">
      <c r="B165" s="178" t="s">
        <v>59</v>
      </c>
      <c r="C165" s="178"/>
      <c r="D165" s="178"/>
      <c r="E165" s="178"/>
      <c r="F165" s="178"/>
      <c r="G165" s="178"/>
      <c r="H165" s="178"/>
      <c r="I165" s="178"/>
      <c r="J165" s="178"/>
      <c r="K165" s="178"/>
      <c r="M165" s="182"/>
      <c r="Y165" s="182"/>
    </row>
    <row r="166" spans="2:25" ht="21.75" customHeight="1">
      <c r="B166" s="158" t="s">
        <v>56</v>
      </c>
      <c r="C166" s="178"/>
      <c r="D166" s="178"/>
      <c r="E166" s="178"/>
      <c r="F166" s="178"/>
      <c r="G166" s="181">
        <f>(($K$153*J154)-(B167*A168))/($K$153*J154)</f>
        <v>0.5555555555555556</v>
      </c>
      <c r="H166" s="181"/>
      <c r="I166" s="181"/>
      <c r="J166" s="83"/>
      <c r="K166" s="83"/>
      <c r="M166" s="182"/>
      <c r="Y166" s="182"/>
    </row>
    <row r="167" spans="2:25" ht="21.75" customHeight="1">
      <c r="B167" s="180">
        <f>IF((720*G156)&gt;(1280*3),(1280*3),(720*G156))</f>
        <v>2160</v>
      </c>
      <c r="C167" s="180"/>
      <c r="D167" s="180"/>
      <c r="E167" s="180"/>
      <c r="F167" s="180"/>
      <c r="G167" s="180"/>
      <c r="H167" s="180"/>
      <c r="I167" s="180"/>
      <c r="J167" s="180"/>
      <c r="K167" s="180"/>
      <c r="M167" s="182"/>
      <c r="Y167" s="182"/>
    </row>
    <row r="168" ht="21.75" customHeight="1">
      <c r="A168" s="182">
        <f>ROUND(B167/Z17,0)</f>
        <v>720</v>
      </c>
    </row>
    <row r="169" spans="1:36" ht="21.75" customHeight="1">
      <c r="A169" s="182"/>
      <c r="N169" s="178" t="s">
        <v>60</v>
      </c>
      <c r="O169" s="178"/>
      <c r="P169" s="178"/>
      <c r="Q169" s="178"/>
      <c r="R169" s="178"/>
      <c r="S169" s="178"/>
      <c r="T169" s="178"/>
      <c r="U169" s="178"/>
      <c r="V169" s="178"/>
      <c r="W169" s="85"/>
      <c r="Z169" s="178" t="s">
        <v>61</v>
      </c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</row>
    <row r="170" spans="1:36" ht="21.75" customHeight="1">
      <c r="A170" s="182"/>
      <c r="M170" s="68"/>
      <c r="N170" s="158" t="s">
        <v>56</v>
      </c>
      <c r="O170" s="158"/>
      <c r="P170" s="158"/>
      <c r="Q170" s="158"/>
      <c r="R170" s="158"/>
      <c r="S170" s="179">
        <f>(($K$153*J154)-(N171*M172))/($K$153*J154)</f>
        <v>0.4074074074074074</v>
      </c>
      <c r="T170" s="179"/>
      <c r="U170" s="68"/>
      <c r="V170" s="68"/>
      <c r="W170" s="68"/>
      <c r="Z170" s="158" t="s">
        <v>56</v>
      </c>
      <c r="AA170" s="158"/>
      <c r="AB170" s="158"/>
      <c r="AC170" s="158"/>
      <c r="AD170" s="158"/>
      <c r="AE170" s="179">
        <f>(($K$153*J154)-(Z171*Y172))/($K$153*J154)</f>
        <v>0.7366255144032922</v>
      </c>
      <c r="AF170" s="179"/>
      <c r="AG170" s="68"/>
      <c r="AH170" s="68"/>
      <c r="AI170" s="68"/>
      <c r="AJ170" s="68"/>
    </row>
    <row r="171" spans="1:36" ht="21.75" customHeight="1">
      <c r="A171" s="84"/>
      <c r="M171" s="68"/>
      <c r="N171" s="180">
        <v>1920</v>
      </c>
      <c r="O171" s="180"/>
      <c r="P171" s="180"/>
      <c r="Q171" s="180"/>
      <c r="R171" s="180"/>
      <c r="S171" s="180"/>
      <c r="T171" s="180"/>
      <c r="U171" s="180"/>
      <c r="V171" s="180"/>
      <c r="W171" s="180"/>
      <c r="Z171" s="180">
        <v>1280</v>
      </c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68"/>
    </row>
    <row r="172" spans="2:36" ht="21.75" customHeight="1">
      <c r="B172" s="178" t="s">
        <v>63</v>
      </c>
      <c r="C172" s="158"/>
      <c r="D172" s="158"/>
      <c r="E172" s="158"/>
      <c r="F172" s="158"/>
      <c r="G172" s="158"/>
      <c r="H172" s="158"/>
      <c r="I172" s="158"/>
      <c r="M172" s="182">
        <v>1080</v>
      </c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102"/>
      <c r="Y172" s="182">
        <v>720</v>
      </c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</row>
    <row r="173" spans="2:25" ht="21.75" customHeight="1">
      <c r="B173" s="158" t="s">
        <v>56</v>
      </c>
      <c r="C173" s="178"/>
      <c r="D173" s="178"/>
      <c r="E173" s="178"/>
      <c r="F173" s="178"/>
      <c r="G173" s="181">
        <f>(($K$153*J154)-(B174*A175))/($K$153*J154)</f>
        <v>0.6488340192043895</v>
      </c>
      <c r="H173" s="181"/>
      <c r="I173" s="181"/>
      <c r="J173" s="181"/>
      <c r="M173" s="182"/>
      <c r="X173" s="102"/>
      <c r="Y173" s="182"/>
    </row>
    <row r="174" spans="2:25" ht="21.75" customHeight="1">
      <c r="B174" s="180">
        <f>IF(Z13&lt;(1920),Z13,(1920))</f>
        <v>1920</v>
      </c>
      <c r="C174" s="180"/>
      <c r="D174" s="180"/>
      <c r="E174" s="180"/>
      <c r="F174" s="180"/>
      <c r="G174" s="180"/>
      <c r="H174" s="180"/>
      <c r="I174" s="180"/>
      <c r="J174" s="180"/>
      <c r="K174" s="180"/>
      <c r="M174" s="182"/>
      <c r="X174" s="102"/>
      <c r="Y174" s="182"/>
    </row>
    <row r="175" spans="1:25" ht="21.75" customHeight="1">
      <c r="A175" s="182">
        <f>ROUND(B174/Z17,0)</f>
        <v>640</v>
      </c>
      <c r="M175" s="182"/>
      <c r="X175" s="102"/>
      <c r="Y175" s="182"/>
    </row>
    <row r="176" spans="1:25" ht="21.75" customHeight="1">
      <c r="A176" s="182"/>
      <c r="M176" s="182"/>
      <c r="X176" s="102"/>
      <c r="Y176" s="182"/>
    </row>
    <row r="177" spans="1:25" ht="21.75" customHeight="1">
      <c r="A177" s="182"/>
      <c r="M177" s="182"/>
      <c r="X177" s="102"/>
      <c r="Y177" s="182"/>
    </row>
    <row r="178" spans="2:25" ht="21.75" customHeight="1">
      <c r="B178" s="178" t="s">
        <v>64</v>
      </c>
      <c r="C178" s="178"/>
      <c r="D178" s="178"/>
      <c r="E178" s="178"/>
      <c r="F178" s="178"/>
      <c r="G178" s="178"/>
      <c r="H178" s="178"/>
      <c r="I178" s="178"/>
      <c r="J178" s="178"/>
      <c r="K178" s="178"/>
      <c r="M178" s="182"/>
      <c r="Y178" s="182"/>
    </row>
    <row r="179" spans="2:25" ht="21.75" customHeight="1">
      <c r="B179" s="158" t="s">
        <v>56</v>
      </c>
      <c r="C179" s="178"/>
      <c r="D179" s="178"/>
      <c r="E179" s="178"/>
      <c r="F179" s="178"/>
      <c r="G179" s="181">
        <f>(($K$153*J154)-(B180*A181))/($K$153*J154)</f>
        <v>0.8438042981252858</v>
      </c>
      <c r="H179" s="181"/>
      <c r="I179" s="181"/>
      <c r="J179" s="83"/>
      <c r="K179" s="83"/>
      <c r="M179" s="182"/>
      <c r="Y179" s="182"/>
    </row>
    <row r="180" spans="2:25" ht="21.75" customHeight="1">
      <c r="B180" s="180">
        <f>IF(Z13&lt;(1280),Z13,(1280))</f>
        <v>1280</v>
      </c>
      <c r="C180" s="180"/>
      <c r="D180" s="180"/>
      <c r="E180" s="180"/>
      <c r="F180" s="180"/>
      <c r="G180" s="180"/>
      <c r="H180" s="180"/>
      <c r="I180" s="180"/>
      <c r="J180" s="180"/>
      <c r="K180" s="180"/>
      <c r="M180" s="182"/>
      <c r="Y180" s="182"/>
    </row>
    <row r="181" ht="21.75" customHeight="1">
      <c r="A181" s="182">
        <f>ROUND(B180/Z17,0)</f>
        <v>427</v>
      </c>
    </row>
    <row r="182" ht="21.75" customHeight="1">
      <c r="A182" s="182"/>
    </row>
    <row r="183" ht="21.75" customHeight="1">
      <c r="A183" s="182"/>
    </row>
    <row r="184" spans="1:32" ht="21.75" customHeight="1">
      <c r="A184" s="84"/>
      <c r="M184" s="95" t="str">
        <f>F4&amp;" at the "&amp;F5&amp;" - "&amp;F6</f>
        <v>Your Show Here at the Location - Dates</v>
      </c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</row>
    <row r="185" ht="21.75" customHeight="1"/>
    <row r="186" ht="21.75" customHeight="1"/>
    <row r="187" ht="21.75" customHeight="1"/>
    <row r="188" ht="21.75" customHeight="1"/>
  </sheetData>
  <sheetProtection password="E33A" sheet="1" objects="1" scenarios="1"/>
  <mergeCells count="190">
    <mergeCell ref="B178:K178"/>
    <mergeCell ref="B179:F179"/>
    <mergeCell ref="B166:F166"/>
    <mergeCell ref="G173:J173"/>
    <mergeCell ref="B174:K174"/>
    <mergeCell ref="A175:A177"/>
    <mergeCell ref="N160:R160"/>
    <mergeCell ref="S160:T160"/>
    <mergeCell ref="N161:W161"/>
    <mergeCell ref="N170:R170"/>
    <mergeCell ref="N171:W171"/>
    <mergeCell ref="S170:T170"/>
    <mergeCell ref="A162:A164"/>
    <mergeCell ref="G179:I179"/>
    <mergeCell ref="B180:K180"/>
    <mergeCell ref="A181:A183"/>
    <mergeCell ref="M172:M180"/>
    <mergeCell ref="Y172:Y180"/>
    <mergeCell ref="N169:V169"/>
    <mergeCell ref="A168:A170"/>
    <mergeCell ref="X172:X177"/>
    <mergeCell ref="B172:I172"/>
    <mergeCell ref="B173:F173"/>
    <mergeCell ref="Z170:AD170"/>
    <mergeCell ref="AE170:AF170"/>
    <mergeCell ref="O138:S138"/>
    <mergeCell ref="Z171:AI171"/>
    <mergeCell ref="G166:I166"/>
    <mergeCell ref="B167:K167"/>
    <mergeCell ref="B165:K165"/>
    <mergeCell ref="B160:F160"/>
    <mergeCell ref="G160:J160"/>
    <mergeCell ref="B161:K161"/>
    <mergeCell ref="B153:H153"/>
    <mergeCell ref="Z159:AJ159"/>
    <mergeCell ref="Z160:AD160"/>
    <mergeCell ref="AE160:AF160"/>
    <mergeCell ref="Z161:AI161"/>
    <mergeCell ref="Z169:AJ169"/>
    <mergeCell ref="B159:I159"/>
    <mergeCell ref="Y162:Y167"/>
    <mergeCell ref="M162:M167"/>
    <mergeCell ref="N159:V159"/>
    <mergeCell ref="B142:H143"/>
    <mergeCell ref="V137:W137"/>
    <mergeCell ref="V138:W138"/>
    <mergeCell ref="V139:W139"/>
    <mergeCell ref="V140:W140"/>
    <mergeCell ref="V141:W141"/>
    <mergeCell ref="B137:K140"/>
    <mergeCell ref="V136:W136"/>
    <mergeCell ref="B154:F154"/>
    <mergeCell ref="B155:F155"/>
    <mergeCell ref="B156:F156"/>
    <mergeCell ref="G156:H156"/>
    <mergeCell ref="G155:H155"/>
    <mergeCell ref="G154:H154"/>
    <mergeCell ref="K153:T153"/>
    <mergeCell ref="J154:J156"/>
    <mergeCell ref="AB118:AD126"/>
    <mergeCell ref="J118:J126"/>
    <mergeCell ref="K118:M126"/>
    <mergeCell ref="N118:N126"/>
    <mergeCell ref="O118:Q126"/>
    <mergeCell ref="R118:R126"/>
    <mergeCell ref="A118:A126"/>
    <mergeCell ref="B118:B126"/>
    <mergeCell ref="C118:E126"/>
    <mergeCell ref="F118:F126"/>
    <mergeCell ref="G118:I126"/>
    <mergeCell ref="S118:U126"/>
    <mergeCell ref="B131:F132"/>
    <mergeCell ref="H133:K133"/>
    <mergeCell ref="H134:K134"/>
    <mergeCell ref="E114:G114"/>
    <mergeCell ref="B136:G136"/>
    <mergeCell ref="AI118:AI126"/>
    <mergeCell ref="C130:E130"/>
    <mergeCell ref="V118:V126"/>
    <mergeCell ref="W118:Z126"/>
    <mergeCell ref="AA118:AA126"/>
    <mergeCell ref="F112:G112"/>
    <mergeCell ref="B109:E109"/>
    <mergeCell ref="F109:I109"/>
    <mergeCell ref="B110:D110"/>
    <mergeCell ref="F110:I110"/>
    <mergeCell ref="B112:E112"/>
    <mergeCell ref="B111:E111"/>
    <mergeCell ref="F111:H111"/>
    <mergeCell ref="P83:V84"/>
    <mergeCell ref="J72:J80"/>
    <mergeCell ref="K72:M80"/>
    <mergeCell ref="N72:N80"/>
    <mergeCell ref="O72:Q80"/>
    <mergeCell ref="R72:R80"/>
    <mergeCell ref="S72:U80"/>
    <mergeCell ref="B32:AI32"/>
    <mergeCell ref="B33:AI33"/>
    <mergeCell ref="B34:AI34"/>
    <mergeCell ref="C69:E69"/>
    <mergeCell ref="E70:G70"/>
    <mergeCell ref="P89:AE90"/>
    <mergeCell ref="F83:K83"/>
    <mergeCell ref="P85:T86"/>
    <mergeCell ref="P87:AC88"/>
    <mergeCell ref="P82:U82"/>
    <mergeCell ref="AC9:AD9"/>
    <mergeCell ref="AF9:AG9"/>
    <mergeCell ref="AG16:AH16"/>
    <mergeCell ref="Z16:AB16"/>
    <mergeCell ref="AD16:AF16"/>
    <mergeCell ref="AG14:AH14"/>
    <mergeCell ref="Z15:AB15"/>
    <mergeCell ref="AC10:AD10"/>
    <mergeCell ref="AI72:AI80"/>
    <mergeCell ref="S4:AB4"/>
    <mergeCell ref="S5:AB5"/>
    <mergeCell ref="S7:AB7"/>
    <mergeCell ref="S9:AB9"/>
    <mergeCell ref="S10:AB10"/>
    <mergeCell ref="AC4:AD4"/>
    <mergeCell ref="AC5:AD5"/>
    <mergeCell ref="AC6:AD6"/>
    <mergeCell ref="AC7:AD7"/>
    <mergeCell ref="G54:I54"/>
    <mergeCell ref="K54:M54"/>
    <mergeCell ref="O54:Q54"/>
    <mergeCell ref="B52:N52"/>
    <mergeCell ref="Z17:AC17"/>
    <mergeCell ref="AK81:AN81"/>
    <mergeCell ref="B72:B80"/>
    <mergeCell ref="C72:E80"/>
    <mergeCell ref="G72:I80"/>
    <mergeCell ref="F72:F80"/>
    <mergeCell ref="B67:J67"/>
    <mergeCell ref="B53:H53"/>
    <mergeCell ref="B49:J50"/>
    <mergeCell ref="F5:Q5"/>
    <mergeCell ref="C5:E5"/>
    <mergeCell ref="C6:E6"/>
    <mergeCell ref="C9:P20"/>
    <mergeCell ref="B35:O35"/>
    <mergeCell ref="B36:K36"/>
    <mergeCell ref="C54:E54"/>
    <mergeCell ref="Z13:AB13"/>
    <mergeCell ref="AD13:AF13"/>
    <mergeCell ref="Z14:AB14"/>
    <mergeCell ref="AD14:AF14"/>
    <mergeCell ref="C1:F1"/>
    <mergeCell ref="C8:E8"/>
    <mergeCell ref="C4:E4"/>
    <mergeCell ref="F6:Q6"/>
    <mergeCell ref="F4:Q4"/>
    <mergeCell ref="AC8:AD8"/>
    <mergeCell ref="G92:H92"/>
    <mergeCell ref="W54:Z54"/>
    <mergeCell ref="AB54:AD54"/>
    <mergeCell ref="AF54:AH54"/>
    <mergeCell ref="S54:U54"/>
    <mergeCell ref="AF72:AH80"/>
    <mergeCell ref="AE72:AE80"/>
    <mergeCell ref="W72:Z80"/>
    <mergeCell ref="AA72:AA80"/>
    <mergeCell ref="B82:G82"/>
    <mergeCell ref="N147:AF147"/>
    <mergeCell ref="B108:I108"/>
    <mergeCell ref="O131:V132"/>
    <mergeCell ref="O136:S136"/>
    <mergeCell ref="O137:S137"/>
    <mergeCell ref="O139:S139"/>
    <mergeCell ref="O140:S140"/>
    <mergeCell ref="O141:S141"/>
    <mergeCell ref="H135:K135"/>
    <mergeCell ref="H136:K136"/>
    <mergeCell ref="M184:AF184"/>
    <mergeCell ref="V72:V80"/>
    <mergeCell ref="AB72:AD80"/>
    <mergeCell ref="O97:AF97"/>
    <mergeCell ref="AE118:AE126"/>
    <mergeCell ref="AF118:AH126"/>
    <mergeCell ref="B151:P151"/>
    <mergeCell ref="B107:M107"/>
    <mergeCell ref="O133:W134"/>
    <mergeCell ref="V135:AA135"/>
    <mergeCell ref="Y136:AA136"/>
    <mergeCell ref="Y137:AA137"/>
    <mergeCell ref="Y138:AA138"/>
    <mergeCell ref="Y139:AA139"/>
    <mergeCell ref="Y140:AA140"/>
    <mergeCell ref="Y141:AA141"/>
  </mergeCells>
  <conditionalFormatting sqref="F72:F80">
    <cfRule type="expression" priority="868" dxfId="94">
      <formula>Sheet1!$AC$4&gt;1</formula>
    </cfRule>
  </conditionalFormatting>
  <conditionalFormatting sqref="G72:I80">
    <cfRule type="expression" priority="871" dxfId="95">
      <formula>Sheet1!$AC$4&gt;1</formula>
    </cfRule>
  </conditionalFormatting>
  <conditionalFormatting sqref="K72:M80">
    <cfRule type="expression" priority="872" dxfId="95">
      <formula>Sheet1!$AC$4&gt;2</formula>
    </cfRule>
  </conditionalFormatting>
  <conditionalFormatting sqref="O72:Q80">
    <cfRule type="expression" priority="875" dxfId="95">
      <formula>Sheet1!$AC$4&gt;3</formula>
    </cfRule>
  </conditionalFormatting>
  <conditionalFormatting sqref="S72:U80">
    <cfRule type="expression" priority="878" dxfId="95">
      <formula>Sheet1!$AC$4&gt;4</formula>
    </cfRule>
  </conditionalFormatting>
  <conditionalFormatting sqref="W72:Z80">
    <cfRule type="expression" priority="881" dxfId="95">
      <formula>Sheet1!$AC$4&gt;5</formula>
    </cfRule>
  </conditionalFormatting>
  <conditionalFormatting sqref="AB72:AD80">
    <cfRule type="expression" priority="884" dxfId="95">
      <formula>Sheet1!$AC$4&gt;6</formula>
    </cfRule>
  </conditionalFormatting>
  <conditionalFormatting sqref="AF72:AH80">
    <cfRule type="expression" priority="887" dxfId="95">
      <formula>Sheet1!$AC$4&gt;7</formula>
    </cfRule>
  </conditionalFormatting>
  <conditionalFormatting sqref="AI72:AI80 AF65:AI65">
    <cfRule type="expression" priority="888" dxfId="96">
      <formula>Sheet1!$AC$4&gt;7</formula>
    </cfRule>
  </conditionalFormatting>
  <conditionalFormatting sqref="AK81 AO81:AP81 AN67 AR54">
    <cfRule type="expression" priority="890" dxfId="97">
      <formula>Sheet1!$AC$4&gt;1</formula>
    </cfRule>
  </conditionalFormatting>
  <conditionalFormatting sqref="AS81:AT81 AV54">
    <cfRule type="expression" priority="895" dxfId="97">
      <formula>Sheet1!$AC$4&gt;2</formula>
    </cfRule>
  </conditionalFormatting>
  <conditionalFormatting sqref="AW81:AX81 AZ54">
    <cfRule type="expression" priority="898" dxfId="97">
      <formula>Sheet1!$AC$4&gt;3</formula>
    </cfRule>
  </conditionalFormatting>
  <conditionalFormatting sqref="BA81:BB81 BD54">
    <cfRule type="expression" priority="901" dxfId="97">
      <formula>Sheet1!$AC$4&gt;4</formula>
    </cfRule>
  </conditionalFormatting>
  <conditionalFormatting sqref="BE81:BF81 BH54">
    <cfRule type="expression" priority="904" dxfId="97">
      <formula>Sheet1!$AC$4&gt;5</formula>
    </cfRule>
  </conditionalFormatting>
  <conditionalFormatting sqref="BI81:BJ81 BL54">
    <cfRule type="expression" priority="907" dxfId="97">
      <formula>Sheet1!$AC$4&gt;6</formula>
    </cfRule>
  </conditionalFormatting>
  <conditionalFormatting sqref="BM81:BN81 BP54">
    <cfRule type="expression" priority="910" dxfId="97">
      <formula>Sheet1!$AC$4&gt;7</formula>
    </cfRule>
  </conditionalFormatting>
  <conditionalFormatting sqref="G65:J65">
    <cfRule type="expression" priority="913" dxfId="96">
      <formula>Sheet1!$AC$4&gt;1</formula>
    </cfRule>
  </conditionalFormatting>
  <conditionalFormatting sqref="K65:N65">
    <cfRule type="expression" priority="914" dxfId="96">
      <formula>Sheet1!$AC$4&gt;2</formula>
    </cfRule>
  </conditionalFormatting>
  <conditionalFormatting sqref="O65:R65">
    <cfRule type="expression" priority="915" dxfId="96">
      <formula>Sheet1!$AC$4&gt;3</formula>
    </cfRule>
  </conditionalFormatting>
  <conditionalFormatting sqref="S65:V65">
    <cfRule type="expression" priority="916" dxfId="96">
      <formula>Sheet1!$AC$4&gt;4</formula>
    </cfRule>
  </conditionalFormatting>
  <conditionalFormatting sqref="W65:AA65">
    <cfRule type="expression" priority="917" dxfId="96">
      <formula>Sheet1!$AC$4&gt;5</formula>
    </cfRule>
  </conditionalFormatting>
  <conditionalFormatting sqref="AB65:AE65">
    <cfRule type="expression" priority="918" dxfId="96">
      <formula>Sheet1!$AC$4&gt;6</formula>
    </cfRule>
  </conditionalFormatting>
  <conditionalFormatting sqref="J72:J80">
    <cfRule type="expression" priority="869" dxfId="94">
      <formula>Sheet1!$AC$4&gt;2</formula>
    </cfRule>
    <cfRule type="expression" priority="870" dxfId="96">
      <formula>Sheet1!$AC$4&gt;1</formula>
    </cfRule>
  </conditionalFormatting>
  <conditionalFormatting sqref="N72:N80">
    <cfRule type="expression" priority="873" dxfId="94">
      <formula>Sheet1!$AC$4&gt;3</formula>
    </cfRule>
    <cfRule type="expression" priority="874" dxfId="96">
      <formula>Sheet1!$AC$4&gt;2</formula>
    </cfRule>
  </conditionalFormatting>
  <conditionalFormatting sqref="R72:R80">
    <cfRule type="expression" priority="876" dxfId="94">
      <formula>Sheet1!$AC$4&gt;4</formula>
    </cfRule>
    <cfRule type="expression" priority="877" dxfId="96">
      <formula>Sheet1!$AC$4&gt;3</formula>
    </cfRule>
  </conditionalFormatting>
  <conditionalFormatting sqref="V72:V80">
    <cfRule type="expression" priority="879" dxfId="98">
      <formula>Sheet1!$AC$4&gt;5</formula>
    </cfRule>
    <cfRule type="expression" priority="880" dxfId="96">
      <formula>Sheet1!$AC$4&gt;4</formula>
    </cfRule>
  </conditionalFormatting>
  <conditionalFormatting sqref="AA72:AA80">
    <cfRule type="expression" priority="882" dxfId="94">
      <formula>Sheet1!$AC$4&gt;6</formula>
    </cfRule>
    <cfRule type="expression" priority="883" dxfId="96">
      <formula>Sheet1!$AC$4&gt;5</formula>
    </cfRule>
  </conditionalFormatting>
  <conditionalFormatting sqref="AE72:AE80">
    <cfRule type="expression" priority="885" dxfId="94">
      <formula>Sheet1!$AC$4&gt;7</formula>
    </cfRule>
    <cfRule type="expression" priority="886" dxfId="96">
      <formula>Sheet1!$AC$4&gt;6</formula>
    </cfRule>
  </conditionalFormatting>
  <conditionalFormatting sqref="W54:Z54">
    <cfRule type="expression" priority="96" dxfId="97">
      <formula>Sheet1!$AC$4&gt;5</formula>
    </cfRule>
  </conditionalFormatting>
  <conditionalFormatting sqref="E70:G70">
    <cfRule type="expression" priority="93" dxfId="97">
      <formula>Sheet1!$AC$4&gt;1</formula>
    </cfRule>
  </conditionalFormatting>
  <conditionalFormatting sqref="E81:F81">
    <cfRule type="expression" priority="92" dxfId="97">
      <formula>Sheet1!$AC$4&gt;1</formula>
    </cfRule>
  </conditionalFormatting>
  <conditionalFormatting sqref="F118:F126">
    <cfRule type="expression" priority="40" dxfId="94">
      <formula>Sheet1!$AC$4&gt;1</formula>
    </cfRule>
  </conditionalFormatting>
  <conditionalFormatting sqref="G118:I126">
    <cfRule type="expression" priority="43" dxfId="95">
      <formula>Sheet1!$AC$4&gt;1</formula>
    </cfRule>
  </conditionalFormatting>
  <conditionalFormatting sqref="K118:M126">
    <cfRule type="expression" priority="44" dxfId="95">
      <formula>Sheet1!$AC$4&gt;2</formula>
    </cfRule>
  </conditionalFormatting>
  <conditionalFormatting sqref="O118:Q126">
    <cfRule type="expression" priority="47" dxfId="95">
      <formula>Sheet1!$AC$4&gt;3</formula>
    </cfRule>
  </conditionalFormatting>
  <conditionalFormatting sqref="S118:U126">
    <cfRule type="expression" priority="50" dxfId="95">
      <formula>Sheet1!$AC$4&gt;4</formula>
    </cfRule>
  </conditionalFormatting>
  <conditionalFormatting sqref="W118:Z126">
    <cfRule type="expression" priority="53" dxfId="95">
      <formula>Sheet1!$AC$4&gt;5</formula>
    </cfRule>
  </conditionalFormatting>
  <conditionalFormatting sqref="AB118:AD126">
    <cfRule type="expression" priority="56" dxfId="95">
      <formula>Sheet1!$AC$4&gt;6</formula>
    </cfRule>
  </conditionalFormatting>
  <conditionalFormatting sqref="AF118:AH126">
    <cfRule type="expression" priority="59" dxfId="95">
      <formula>Sheet1!$AC$4&gt;7</formula>
    </cfRule>
  </conditionalFormatting>
  <conditionalFormatting sqref="AI118:AI126">
    <cfRule type="expression" priority="60" dxfId="96">
      <formula>Sheet1!$AC$4&gt;7</formula>
    </cfRule>
  </conditionalFormatting>
  <conditionalFormatting sqref="J118:J126">
    <cfRule type="expression" priority="41" dxfId="94">
      <formula>Sheet1!$AC$4&gt;2</formula>
    </cfRule>
    <cfRule type="expression" priority="42" dxfId="96">
      <formula>Sheet1!$AC$4&gt;1</formula>
    </cfRule>
  </conditionalFormatting>
  <conditionalFormatting sqref="N118:N126">
    <cfRule type="expression" priority="45" dxfId="94">
      <formula>Sheet1!$AC$4&gt;3</formula>
    </cfRule>
    <cfRule type="expression" priority="46" dxfId="96">
      <formula>Sheet1!$AC$4&gt;2</formula>
    </cfRule>
  </conditionalFormatting>
  <conditionalFormatting sqref="R118:R126">
    <cfRule type="expression" priority="48" dxfId="94">
      <formula>Sheet1!$AC$4&gt;4</formula>
    </cfRule>
    <cfRule type="expression" priority="49" dxfId="96">
      <formula>Sheet1!$AC$4&gt;3</formula>
    </cfRule>
  </conditionalFormatting>
  <conditionalFormatting sqref="V118:V126">
    <cfRule type="expression" priority="51" dxfId="98">
      <formula>Sheet1!$AC$4&gt;5</formula>
    </cfRule>
    <cfRule type="expression" priority="52" dxfId="96">
      <formula>Sheet1!$AC$4&gt;4</formula>
    </cfRule>
  </conditionalFormatting>
  <conditionalFormatting sqref="AA118:AA126">
    <cfRule type="expression" priority="54" dxfId="94">
      <formula>Sheet1!$AC$4&gt;6</formula>
    </cfRule>
    <cfRule type="expression" priority="55" dxfId="96">
      <formula>Sheet1!$AC$4&gt;5</formula>
    </cfRule>
  </conditionalFormatting>
  <conditionalFormatting sqref="AE118:AE126">
    <cfRule type="expression" priority="57" dxfId="94">
      <formula>Sheet1!$AC$4&gt;7</formula>
    </cfRule>
    <cfRule type="expression" priority="58" dxfId="96">
      <formula>Sheet1!$AC$4&gt;6</formula>
    </cfRule>
  </conditionalFormatting>
  <conditionalFormatting sqref="G128:G129">
    <cfRule type="expression" priority="39" dxfId="99">
      <formula>Sheet1!$AC$4&lt;2</formula>
    </cfRule>
  </conditionalFormatting>
  <conditionalFormatting sqref="G128:J128">
    <cfRule type="expression" priority="38" dxfId="100">
      <formula>Sheet1!$AC$4&gt;1</formula>
    </cfRule>
  </conditionalFormatting>
  <conditionalFormatting sqref="K128:K129">
    <cfRule type="expression" priority="37" dxfId="99">
      <formula>Sheet1!$AC$4=2</formula>
    </cfRule>
  </conditionalFormatting>
  <conditionalFormatting sqref="K128:N128">
    <cfRule type="expression" priority="36" dxfId="100">
      <formula>Sheet1!$AC$4&gt;2</formula>
    </cfRule>
  </conditionalFormatting>
  <conditionalFormatting sqref="O128:O129">
    <cfRule type="expression" priority="35" dxfId="99">
      <formula>Sheet1!$AC$4=3</formula>
    </cfRule>
  </conditionalFormatting>
  <conditionalFormatting sqref="O128:R128">
    <cfRule type="expression" priority="34" dxfId="100">
      <formula>Sheet1!$AC$4&gt;3</formula>
    </cfRule>
  </conditionalFormatting>
  <conditionalFormatting sqref="S128:S129">
    <cfRule type="expression" priority="33" dxfId="99">
      <formula>Sheet1!$AC$4=4</formula>
    </cfRule>
  </conditionalFormatting>
  <conditionalFormatting sqref="S128:V128">
    <cfRule type="expression" priority="32" dxfId="100">
      <formula>Sheet1!$AC$4&gt;4</formula>
    </cfRule>
  </conditionalFormatting>
  <conditionalFormatting sqref="W128:W129">
    <cfRule type="expression" priority="31" dxfId="99">
      <formula>Sheet1!$AC$4=5</formula>
    </cfRule>
  </conditionalFormatting>
  <conditionalFormatting sqref="W128:AA128">
    <cfRule type="expression" priority="30" dxfId="100">
      <formula>Sheet1!$AC$4&gt;5</formula>
    </cfRule>
  </conditionalFormatting>
  <conditionalFormatting sqref="AB128:AB129">
    <cfRule type="expression" priority="29" dxfId="99">
      <formula>Sheet1!$AC$4=6</formula>
    </cfRule>
  </conditionalFormatting>
  <conditionalFormatting sqref="AB128:AE128">
    <cfRule type="expression" priority="28" dxfId="100">
      <formula>Sheet1!$AC$4&gt;6</formula>
    </cfRule>
  </conditionalFormatting>
  <conditionalFormatting sqref="AF128:AF129">
    <cfRule type="expression" priority="27" dxfId="99">
      <formula>Sheet1!$AC$4=7</formula>
    </cfRule>
  </conditionalFormatting>
  <conditionalFormatting sqref="AF128:AI128">
    <cfRule type="expression" priority="26" dxfId="100">
      <formula>Sheet1!$AC$4&gt;7</formula>
    </cfRule>
  </conditionalFormatting>
  <conditionalFormatting sqref="AJ128:AJ129">
    <cfRule type="expression" priority="25" dxfId="99">
      <formula>Sheet1!$AC$4&gt;7</formula>
    </cfRule>
  </conditionalFormatting>
  <conditionalFormatting sqref="F115">
    <cfRule type="expression" priority="24" dxfId="101">
      <formula>Sheet1!$AC$4&gt;1</formula>
    </cfRule>
  </conditionalFormatting>
  <conditionalFormatting sqref="F116">
    <cfRule type="expression" priority="23" dxfId="102">
      <formula>Sheet1!$AC$4&gt;1</formula>
    </cfRule>
  </conditionalFormatting>
  <conditionalFormatting sqref="E114:G114">
    <cfRule type="expression" priority="22" dxfId="97">
      <formula>Sheet1!$AC$4&gt;1</formula>
    </cfRule>
  </conditionalFormatting>
  <conditionalFormatting sqref="I81">
    <cfRule type="expression" priority="21" dxfId="97">
      <formula>Sheet1!$AC$4&gt;2</formula>
    </cfRule>
  </conditionalFormatting>
  <conditionalFormatting sqref="J81">
    <cfRule type="expression" priority="20" dxfId="97">
      <formula>Sheet1!$AC$4&gt;1</formula>
    </cfRule>
  </conditionalFormatting>
  <conditionalFormatting sqref="M81">
    <cfRule type="expression" priority="19" dxfId="97">
      <formula>Sheet1!$AC$4&gt;3</formula>
    </cfRule>
  </conditionalFormatting>
  <conditionalFormatting sqref="N81">
    <cfRule type="expression" priority="18" dxfId="97">
      <formula>Sheet1!$AC$4&gt;2</formula>
    </cfRule>
  </conditionalFormatting>
  <conditionalFormatting sqref="Q81">
    <cfRule type="expression" priority="17" dxfId="97">
      <formula>Sheet1!$AC$4&gt;4</formula>
    </cfRule>
  </conditionalFormatting>
  <conditionalFormatting sqref="R81">
    <cfRule type="expression" priority="16" dxfId="97">
      <formula>Sheet1!$AC$4&gt;3</formula>
    </cfRule>
  </conditionalFormatting>
  <conditionalFormatting sqref="U81">
    <cfRule type="expression" priority="15" dxfId="97">
      <formula>Sheet1!$AC$4&gt;5</formula>
    </cfRule>
  </conditionalFormatting>
  <conditionalFormatting sqref="V81">
    <cfRule type="expression" priority="14" dxfId="97">
      <formula>Sheet1!$AC$4&gt;4</formula>
    </cfRule>
  </conditionalFormatting>
  <conditionalFormatting sqref="Z81">
    <cfRule type="expression" priority="13" dxfId="97">
      <formula>Sheet1!$AC$4&gt;6</formula>
    </cfRule>
  </conditionalFormatting>
  <conditionalFormatting sqref="AA81">
    <cfRule type="expression" priority="12" dxfId="97">
      <formula>Sheet1!$AC$4&gt;5</formula>
    </cfRule>
  </conditionalFormatting>
  <conditionalFormatting sqref="AD81">
    <cfRule type="expression" priority="9" dxfId="97">
      <formula>Sheet1!$AC$4&gt;7</formula>
    </cfRule>
  </conditionalFormatting>
  <conditionalFormatting sqref="AE81">
    <cfRule type="expression" priority="8" dxfId="97">
      <formula>Sheet1!$AC$4&gt;6</formula>
    </cfRule>
  </conditionalFormatting>
  <conditionalFormatting sqref="G54:I54">
    <cfRule type="expression" priority="7" dxfId="97">
      <formula>Sheet1!$AC$4&gt;1</formula>
    </cfRule>
  </conditionalFormatting>
  <conditionalFormatting sqref="K54:M54">
    <cfRule type="expression" priority="6" dxfId="97">
      <formula>Sheet1!$AC$4&gt;2</formula>
    </cfRule>
  </conditionalFormatting>
  <conditionalFormatting sqref="O54:Q54">
    <cfRule type="expression" priority="5" dxfId="97">
      <formula>Sheet1!$AC$4&gt;3</formula>
    </cfRule>
  </conditionalFormatting>
  <conditionalFormatting sqref="S54:U54">
    <cfRule type="expression" priority="4" dxfId="97">
      <formula>Sheet1!$AC$4&gt;4</formula>
    </cfRule>
  </conditionalFormatting>
  <conditionalFormatting sqref="AB54:AD54">
    <cfRule type="expression" priority="2" dxfId="97">
      <formula>Sheet1!$AC$4&gt;6</formula>
    </cfRule>
  </conditionalFormatting>
  <conditionalFormatting sqref="AF54:AH54">
    <cfRule type="expression" priority="1" dxfId="97">
      <formula>Sheet1!$AC$4&gt;7</formula>
    </cfRule>
  </conditionalFormatting>
  <printOptions/>
  <pageMargins left="0.25" right="0.25" top="1" bottom="1" header="0.3" footer="0.3"/>
  <pageSetup fitToHeight="0" fitToWidth="1" horizontalDpi="600" verticalDpi="600" orientation="landscape" scale="68"/>
  <rowBreaks count="2" manualBreakCount="2">
    <brk id="47" max="35" man="1"/>
    <brk id="98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25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Microsoft Office User</cp:lastModifiedBy>
  <cp:lastPrinted>2013-08-15T22:55:49Z</cp:lastPrinted>
  <dcterms:created xsi:type="dcterms:W3CDTF">2013-01-29T16:29:23Z</dcterms:created>
  <dcterms:modified xsi:type="dcterms:W3CDTF">2018-02-08T15:53:58Z</dcterms:modified>
  <cp:category/>
  <cp:version/>
  <cp:contentType/>
  <cp:contentStatus/>
</cp:coreProperties>
</file>